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01. LESS\02_METH\02_Rev. 2022\เห็นชอบ 22 July 2022\"/>
    </mc:Choice>
  </mc:AlternateContent>
  <bookViews>
    <workbookView xWindow="-36" yWindow="108" windowWidth="20736" windowHeight="11640"/>
  </bookViews>
  <sheets>
    <sheet name="ลักษณะกิจกรรม" sheetId="5" r:id="rId1"/>
    <sheet name="ข้อมูลกิจกรรม (แทนที่รถเดิม)" sheetId="20" r:id="rId2"/>
    <sheet name="ข้อมูลกิจกรรม (รถใหม่)" sheetId="22" r:id="rId3"/>
    <sheet name="สรุปผลการประเมิน" sheetId="18" r:id="rId4"/>
    <sheet name="อ้างอิง" sheetId="14" r:id="rId5"/>
  </sheets>
  <calcPr calcId="162913"/>
  <customWorkbookViews>
    <customWorkbookView name="Fr-02" guid="{4A84D616-4AC1-4199-B962-FE0AC76EE94A}" maximized="1" windowWidth="1362" windowHeight="543" activeSheetId="12"/>
  </customWorkbookViews>
</workbook>
</file>

<file path=xl/calcChain.xml><?xml version="1.0" encoding="utf-8"?>
<calcChain xmlns="http://schemas.openxmlformats.org/spreadsheetml/2006/main">
  <c r="K9" i="20" l="1"/>
  <c r="J9" i="20"/>
  <c r="K10" i="20"/>
  <c r="E21" i="14" l="1"/>
  <c r="G20" i="14"/>
  <c r="F20" i="14"/>
  <c r="E20" i="14"/>
  <c r="G18" i="14" l="1"/>
  <c r="E18" i="14"/>
  <c r="F18" i="14" s="1"/>
  <c r="G4" i="22" l="1"/>
  <c r="G4" i="20"/>
  <c r="J33" i="20"/>
  <c r="K33" i="20"/>
  <c r="J34" i="20"/>
  <c r="K34" i="20"/>
  <c r="J35" i="20"/>
  <c r="K35" i="20"/>
  <c r="J36" i="20"/>
  <c r="K36" i="20"/>
  <c r="J37" i="20"/>
  <c r="K37" i="20"/>
  <c r="J38" i="20"/>
  <c r="K38" i="20"/>
  <c r="J39" i="20"/>
  <c r="K39" i="20"/>
  <c r="J40" i="20"/>
  <c r="K40" i="20"/>
  <c r="J41" i="20"/>
  <c r="K41" i="20"/>
  <c r="J42" i="20"/>
  <c r="K42" i="20"/>
  <c r="J43" i="20"/>
  <c r="K43" i="20"/>
  <c r="K10" i="22"/>
  <c r="K11" i="22"/>
  <c r="K12" i="22"/>
  <c r="K13" i="22"/>
  <c r="K14" i="22"/>
  <c r="K15" i="22"/>
  <c r="K16" i="22"/>
  <c r="K17" i="22"/>
  <c r="K18" i="22"/>
  <c r="K19" i="22"/>
  <c r="K20" i="22"/>
  <c r="K21" i="22"/>
  <c r="K22" i="22"/>
  <c r="K23" i="22"/>
  <c r="K24" i="22"/>
  <c r="K25" i="22"/>
  <c r="K26" i="22"/>
  <c r="K27" i="22"/>
  <c r="K28" i="22"/>
  <c r="K29" i="22"/>
  <c r="K30" i="22"/>
  <c r="K31" i="22"/>
  <c r="K32" i="22"/>
  <c r="K33" i="22"/>
  <c r="K34" i="22"/>
  <c r="K35" i="22"/>
  <c r="K36" i="22"/>
  <c r="K37" i="22"/>
  <c r="K38" i="22"/>
  <c r="K39" i="22"/>
  <c r="K40" i="22"/>
  <c r="K41" i="22"/>
  <c r="K42" i="22"/>
  <c r="K43" i="22"/>
  <c r="K44" i="22"/>
  <c r="K45" i="22"/>
  <c r="K46" i="22"/>
  <c r="K47" i="22"/>
  <c r="K48" i="22"/>
  <c r="K49" i="22"/>
  <c r="K50" i="22"/>
  <c r="K51" i="22"/>
  <c r="K52" i="22"/>
  <c r="K53" i="22"/>
  <c r="K54" i="22"/>
  <c r="K11" i="20"/>
  <c r="K12" i="20"/>
  <c r="J13" i="20"/>
  <c r="K13" i="20"/>
  <c r="J14" i="20"/>
  <c r="K14" i="20"/>
  <c r="J15" i="20"/>
  <c r="K15" i="20"/>
  <c r="J16" i="20"/>
  <c r="K16" i="20"/>
  <c r="J17" i="20"/>
  <c r="K17" i="20"/>
  <c r="J18" i="20"/>
  <c r="K18" i="20"/>
  <c r="J19" i="20"/>
  <c r="K19" i="20"/>
  <c r="J20" i="20"/>
  <c r="K20" i="20"/>
  <c r="J21" i="20"/>
  <c r="K21" i="20"/>
  <c r="J22" i="20"/>
  <c r="K22" i="20"/>
  <c r="J23" i="20"/>
  <c r="K23" i="20"/>
  <c r="J24" i="20"/>
  <c r="K24" i="20"/>
  <c r="J25" i="20"/>
  <c r="K25" i="20"/>
  <c r="J26" i="20"/>
  <c r="K26" i="20"/>
  <c r="J27" i="20"/>
  <c r="K27" i="20"/>
  <c r="J28" i="20"/>
  <c r="K28" i="20"/>
  <c r="J29" i="20"/>
  <c r="K29" i="20"/>
  <c r="J30" i="20"/>
  <c r="K30" i="20"/>
  <c r="J31" i="20"/>
  <c r="K31" i="20"/>
  <c r="J32" i="20"/>
  <c r="K32" i="20"/>
  <c r="J44" i="20"/>
  <c r="K44" i="20"/>
  <c r="J45" i="20"/>
  <c r="K45" i="20"/>
  <c r="J46" i="20"/>
  <c r="K46" i="20"/>
  <c r="J47" i="20"/>
  <c r="K47" i="20"/>
  <c r="J48" i="20"/>
  <c r="K48" i="20"/>
  <c r="J49" i="20"/>
  <c r="K49" i="20"/>
  <c r="J50" i="20"/>
  <c r="K50" i="20"/>
  <c r="J51" i="20"/>
  <c r="K51" i="20"/>
  <c r="J52" i="20"/>
  <c r="K52" i="20"/>
  <c r="J53" i="20"/>
  <c r="K53" i="20"/>
  <c r="E17" i="14"/>
  <c r="E36" i="14"/>
  <c r="L48" i="20" l="1"/>
  <c r="L38" i="20"/>
  <c r="L35" i="20"/>
  <c r="L49" i="20"/>
  <c r="L33" i="20"/>
  <c r="L22" i="20"/>
  <c r="L18" i="20"/>
  <c r="L17" i="20"/>
  <c r="L14" i="20"/>
  <c r="L30" i="20"/>
  <c r="L40" i="20"/>
  <c r="L34" i="20"/>
  <c r="L29" i="20"/>
  <c r="L23" i="20"/>
  <c r="L13" i="20"/>
  <c r="L42" i="20"/>
  <c r="L37" i="20"/>
  <c r="L36" i="20"/>
  <c r="L43" i="20"/>
  <c r="L39" i="20"/>
  <c r="L26" i="20"/>
  <c r="L41" i="20"/>
  <c r="L44" i="20"/>
  <c r="L16" i="20"/>
  <c r="L32" i="20"/>
  <c r="L31" i="20"/>
  <c r="L24" i="20"/>
  <c r="L21" i="20"/>
  <c r="L52" i="20"/>
  <c r="L47" i="20"/>
  <c r="L50" i="20"/>
  <c r="L51" i="20"/>
  <c r="L25" i="20"/>
  <c r="L15" i="20"/>
  <c r="L28" i="20"/>
  <c r="L53" i="20"/>
  <c r="L27" i="20"/>
  <c r="L46" i="20"/>
  <c r="L20" i="20"/>
  <c r="L45" i="20"/>
  <c r="L19" i="20"/>
  <c r="E11" i="14"/>
  <c r="E16" i="14" l="1"/>
  <c r="F17" i="14"/>
  <c r="F32" i="14" s="1"/>
  <c r="D32" i="22"/>
  <c r="E32" i="22"/>
  <c r="D33" i="22"/>
  <c r="E33" i="22"/>
  <c r="D34" i="22"/>
  <c r="E34" i="22"/>
  <c r="D35" i="22"/>
  <c r="E35" i="22"/>
  <c r="D36" i="22"/>
  <c r="E36" i="22"/>
  <c r="D37" i="22"/>
  <c r="E37" i="22"/>
  <c r="D38" i="22"/>
  <c r="E38" i="22"/>
  <c r="D39" i="22"/>
  <c r="E39" i="22"/>
  <c r="D40" i="22"/>
  <c r="E40" i="22"/>
  <c r="D41" i="22"/>
  <c r="E41" i="22"/>
  <c r="D42" i="22"/>
  <c r="E42" i="22"/>
  <c r="D43" i="22"/>
  <c r="E43" i="22"/>
  <c r="D17" i="22"/>
  <c r="E17" i="22"/>
  <c r="D18" i="22"/>
  <c r="E18" i="22"/>
  <c r="D19" i="22"/>
  <c r="E19" i="22"/>
  <c r="D20" i="22"/>
  <c r="E20" i="22"/>
  <c r="D21" i="22"/>
  <c r="E21" i="22"/>
  <c r="D22" i="22"/>
  <c r="E22" i="22"/>
  <c r="D23" i="22"/>
  <c r="E23" i="22"/>
  <c r="D24" i="22"/>
  <c r="E24" i="22"/>
  <c r="D25" i="22"/>
  <c r="E25" i="22"/>
  <c r="D26" i="22"/>
  <c r="E26" i="22"/>
  <c r="D27" i="22"/>
  <c r="E27" i="22"/>
  <c r="D28" i="22"/>
  <c r="E28" i="22"/>
  <c r="D29" i="22"/>
  <c r="E29" i="22"/>
  <c r="J27" i="22" l="1"/>
  <c r="L27" i="22" s="1"/>
  <c r="J23" i="22"/>
  <c r="L23" i="22" s="1"/>
  <c r="J19" i="22"/>
  <c r="L19" i="22" s="1"/>
  <c r="J42" i="22"/>
  <c r="L42" i="22" s="1"/>
  <c r="J38" i="22"/>
  <c r="L38" i="22" s="1"/>
  <c r="J34" i="22"/>
  <c r="L34" i="22" s="1"/>
  <c r="J29" i="22"/>
  <c r="L29" i="22" s="1"/>
  <c r="J25" i="22"/>
  <c r="L25" i="22" s="1"/>
  <c r="J21" i="22"/>
  <c r="L21" i="22" s="1"/>
  <c r="J17" i="22"/>
  <c r="L17" i="22" s="1"/>
  <c r="J40" i="22"/>
  <c r="L40" i="22" s="1"/>
  <c r="J36" i="22"/>
  <c r="L36" i="22" s="1"/>
  <c r="J32" i="22"/>
  <c r="L32" i="22" s="1"/>
  <c r="J28" i="22"/>
  <c r="L28" i="22" s="1"/>
  <c r="J24" i="22"/>
  <c r="L24" i="22" s="1"/>
  <c r="J20" i="22"/>
  <c r="L20" i="22" s="1"/>
  <c r="J43" i="22"/>
  <c r="L43" i="22" s="1"/>
  <c r="J39" i="22"/>
  <c r="L39" i="22" s="1"/>
  <c r="J35" i="22"/>
  <c r="L35" i="22" s="1"/>
  <c r="J26" i="22"/>
  <c r="L26" i="22" s="1"/>
  <c r="J22" i="22"/>
  <c r="L22" i="22" s="1"/>
  <c r="J18" i="22"/>
  <c r="L18" i="22" s="1"/>
  <c r="J41" i="22"/>
  <c r="L41" i="22" s="1"/>
  <c r="J37" i="22"/>
  <c r="L37" i="22" s="1"/>
  <c r="J33" i="22"/>
  <c r="L33" i="22" s="1"/>
  <c r="D9" i="22"/>
  <c r="F33" i="14"/>
  <c r="F34" i="14"/>
  <c r="F35" i="14"/>
  <c r="F37" i="14"/>
  <c r="F38" i="14"/>
  <c r="D10" i="22"/>
  <c r="E10" i="22"/>
  <c r="D11" i="22"/>
  <c r="E11" i="22"/>
  <c r="D12" i="22"/>
  <c r="E12" i="22"/>
  <c r="D13" i="22"/>
  <c r="E13" i="22"/>
  <c r="J13" i="22" s="1"/>
  <c r="L13" i="22" s="1"/>
  <c r="D14" i="22"/>
  <c r="E14" i="22"/>
  <c r="D15" i="22"/>
  <c r="E15" i="22"/>
  <c r="D16" i="22"/>
  <c r="E16" i="22"/>
  <c r="D30" i="22"/>
  <c r="E30" i="22"/>
  <c r="J30" i="22" s="1"/>
  <c r="L30" i="22" s="1"/>
  <c r="D31" i="22"/>
  <c r="E31" i="22"/>
  <c r="D44" i="22"/>
  <c r="E44" i="22"/>
  <c r="D45" i="22"/>
  <c r="E45" i="22"/>
  <c r="D46" i="22"/>
  <c r="E46" i="22"/>
  <c r="J46" i="22" s="1"/>
  <c r="L46" i="22" s="1"/>
  <c r="D47" i="22"/>
  <c r="E47" i="22"/>
  <c r="D48" i="22"/>
  <c r="E48" i="22"/>
  <c r="D49" i="22"/>
  <c r="E49" i="22"/>
  <c r="D50" i="22"/>
  <c r="E50" i="22"/>
  <c r="J50" i="22" s="1"/>
  <c r="L50" i="22" s="1"/>
  <c r="D51" i="22"/>
  <c r="E51" i="22"/>
  <c r="D52" i="22"/>
  <c r="E52" i="22"/>
  <c r="D53" i="22"/>
  <c r="E53" i="22"/>
  <c r="D54" i="22"/>
  <c r="E54" i="22"/>
  <c r="J54" i="22" s="1"/>
  <c r="L54" i="22" s="1"/>
  <c r="E9" i="22"/>
  <c r="J52" i="22" l="1"/>
  <c r="L52" i="22" s="1"/>
  <c r="J48" i="22"/>
  <c r="L48" i="22" s="1"/>
  <c r="J44" i="22"/>
  <c r="L44" i="22" s="1"/>
  <c r="J15" i="22"/>
  <c r="L15" i="22" s="1"/>
  <c r="J11" i="22"/>
  <c r="L11" i="22" s="1"/>
  <c r="J51" i="22"/>
  <c r="L51" i="22" s="1"/>
  <c r="J47" i="22"/>
  <c r="L47" i="22" s="1"/>
  <c r="J31" i="22"/>
  <c r="L31" i="22" s="1"/>
  <c r="J14" i="22"/>
  <c r="L14" i="22" s="1"/>
  <c r="J10" i="22"/>
  <c r="L10" i="22" s="1"/>
  <c r="J53" i="22"/>
  <c r="L53" i="22" s="1"/>
  <c r="J49" i="22"/>
  <c r="L49" i="22" s="1"/>
  <c r="J45" i="22"/>
  <c r="L45" i="22" s="1"/>
  <c r="J16" i="22"/>
  <c r="L16" i="22" s="1"/>
  <c r="J12" i="22"/>
  <c r="L12" i="22" s="1"/>
  <c r="J9" i="22"/>
  <c r="G22" i="14" l="1"/>
  <c r="L4" i="22"/>
  <c r="C4" i="22"/>
  <c r="C3" i="22"/>
  <c r="L2" i="22"/>
  <c r="C2" i="22"/>
  <c r="L1" i="22"/>
  <c r="L4" i="20" l="1"/>
  <c r="C4" i="20"/>
  <c r="L2" i="20"/>
  <c r="C2" i="20"/>
  <c r="L1" i="20"/>
  <c r="G17" i="14" l="1"/>
  <c r="G13" i="14" l="1"/>
  <c r="G14" i="14"/>
  <c r="G15" i="14"/>
  <c r="G16" i="14"/>
  <c r="G19" i="14"/>
  <c r="G21" i="14"/>
  <c r="F21" i="14" l="1"/>
  <c r="E19" i="14"/>
  <c r="J12" i="20" l="1"/>
  <c r="L12" i="20" s="1"/>
  <c r="J11" i="20"/>
  <c r="L11" i="20" s="1"/>
  <c r="J10" i="20"/>
  <c r="L10" i="20" s="1"/>
  <c r="I4" i="18"/>
  <c r="C4" i="18"/>
  <c r="C3" i="18"/>
  <c r="L1" i="18" l="1"/>
  <c r="L4" i="18" l="1"/>
  <c r="F16" i="14" l="1"/>
  <c r="E15" i="14"/>
  <c r="F15" i="14" s="1"/>
  <c r="E14" i="14"/>
  <c r="F14" i="14" s="1"/>
  <c r="E13" i="14"/>
  <c r="F13" i="14" s="1"/>
  <c r="F19" i="14"/>
  <c r="K9" i="22" l="1"/>
  <c r="K54" i="20"/>
  <c r="H9" i="18" s="1"/>
  <c r="F36" i="14"/>
  <c r="C2" i="18"/>
  <c r="J55" i="22" l="1"/>
  <c r="D14" i="18" s="1"/>
  <c r="L9" i="22"/>
  <c r="K55" i="22"/>
  <c r="H14" i="18" s="1"/>
  <c r="E12" i="14"/>
  <c r="F12" i="14" s="1"/>
  <c r="J54" i="20" s="1"/>
  <c r="F11" i="14"/>
  <c r="B14" i="18" l="1"/>
  <c r="L55" i="22"/>
  <c r="L9" i="20"/>
  <c r="L54" i="20" s="1"/>
  <c r="D9" i="18"/>
  <c r="L2" i="18"/>
  <c r="B9" i="18" l="1"/>
</calcChain>
</file>

<file path=xl/sharedStrings.xml><?xml version="1.0" encoding="utf-8"?>
<sst xmlns="http://schemas.openxmlformats.org/spreadsheetml/2006/main" count="184" uniqueCount="117">
  <si>
    <t>รายละเอียดวิธีการคำนวณ</t>
  </si>
  <si>
    <t>หน้าที่</t>
  </si>
  <si>
    <t>วันที่จัดทำ</t>
  </si>
  <si>
    <t>ชื่อองค์กร</t>
  </si>
  <si>
    <t>ชื่อผู้จัดทำ</t>
  </si>
  <si>
    <t>ชื่อวิธีการคำนวณ</t>
  </si>
  <si>
    <t xml:space="preserve">ลักษณะของกิจกรรมโครงการที่เข้าข่าย (Applicability) </t>
  </si>
  <si>
    <t>รวม</t>
  </si>
  <si>
    <t>สมการคำนวณ</t>
  </si>
  <si>
    <t>กรอกข้อมูล</t>
  </si>
  <si>
    <t>เบอร์โทรศัพท์</t>
  </si>
  <si>
    <t>ประเภทกิจกรรม</t>
  </si>
  <si>
    <r>
      <t>CO</t>
    </r>
    <r>
      <rPr>
        <vertAlign val="subscript"/>
        <sz val="16"/>
        <color indexed="8"/>
        <rFont val="Browallia New"/>
        <family val="2"/>
      </rPr>
      <t>2</t>
    </r>
  </si>
  <si>
    <t>ก๊าซเรือนกระจก</t>
  </si>
  <si>
    <t>แหล่งปล่อยก๊าซเรือนกระจก</t>
  </si>
  <si>
    <t>การปล่อยก๊าซเรือนกระจกจากกรณีฐาน (Baseline Emission)</t>
  </si>
  <si>
    <t>ค่าอ้างอิง</t>
  </si>
  <si>
    <r>
      <t>หมายเหตุ:  1) 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 คือ กิโลกรัมคาร์บอนไดออกไซด์เทียบเท่า</t>
    </r>
  </si>
  <si>
    <t>รหัส</t>
  </si>
  <si>
    <t>Version</t>
  </si>
  <si>
    <r>
      <t>ปริมาณการลดการปล่อยก๊าซเรือนกระจก (kgCO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eq)</t>
    </r>
  </si>
  <si>
    <r>
      <t>ปริมาณการปล่อยก๊าซเรือนกระจกจากการดำเนินโครงการ (kgCO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eq)</t>
    </r>
  </si>
  <si>
    <t>การปล่อยก๊าซเรือนกระจกจากจากการดำเนินโครงการ (Project Emission)</t>
  </si>
  <si>
    <r>
      <t>ปริมาณการลดการปล่อยก๊าซเรือนกระจก (kgCO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eq)</t>
    </r>
  </si>
  <si>
    <t>=</t>
  </si>
  <si>
    <r>
      <t>ปริมาณการปล่อยก๊าซเรือนกระจกจากการดำเนินโครงการ (kgCO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eq)</t>
    </r>
  </si>
  <si>
    <t>ชนิดเชื้อเพลิง</t>
  </si>
  <si>
    <t>ค่า NCV</t>
  </si>
  <si>
    <t>ค่าความร้อนสุทธิ (Net Calorific Value)</t>
  </si>
  <si>
    <t>EF fuel</t>
  </si>
  <si>
    <t>ค่าการปล่อยก๊าซเรือนกระจก</t>
  </si>
  <si>
    <t>ที่มา: 2006 IPCC Guidelines for National Greenhouse Gas Inventories, Volume 2: Energy, Table 1.4</t>
  </si>
  <si>
    <t>น้ำมันเบนซิน (ลิตร)</t>
  </si>
  <si>
    <t>น้ำมันดีเซล (ลิตร)</t>
  </si>
  <si>
    <t>MJ/หน่วย</t>
  </si>
  <si>
    <r>
      <t>kgCO</t>
    </r>
    <r>
      <rPr>
        <b/>
        <vertAlign val="subscript"/>
        <sz val="16"/>
        <color indexed="8"/>
        <rFont val="Browallia New"/>
        <family val="2"/>
      </rPr>
      <t>2</t>
    </r>
    <r>
      <rPr>
        <b/>
        <sz val="16"/>
        <color indexed="8"/>
        <rFont val="Browallia New"/>
        <family val="2"/>
      </rPr>
      <t>eq/MJ</t>
    </r>
  </si>
  <si>
    <t>=NCV*EF fuel</t>
  </si>
  <si>
    <r>
      <t>kgCO</t>
    </r>
    <r>
      <rPr>
        <b/>
        <vertAlign val="subscript"/>
        <sz val="16"/>
        <color indexed="8"/>
        <rFont val="Browallia New"/>
        <family val="2"/>
      </rPr>
      <t>2</t>
    </r>
    <r>
      <rPr>
        <b/>
        <sz val="16"/>
        <color indexed="8"/>
        <rFont val="Browallia New"/>
        <family val="2"/>
      </rPr>
      <t>eq/หน่วย</t>
    </r>
  </si>
  <si>
    <t>ที่มา: ข้อมูลการตรวจวัด,ใบเสร็จขององค์กร</t>
  </si>
  <si>
    <t>-</t>
  </si>
  <si>
    <t>น้ำมันเบนซิน</t>
  </si>
  <si>
    <t>น้ำมันดีเซล</t>
  </si>
  <si>
    <t>แก๊สโซฮอล์ 91 (ลิตร)</t>
  </si>
  <si>
    <t>แก๊สโซฮอล์ 95 (ลิตร)</t>
  </si>
  <si>
    <t>E20 (ลิตร)</t>
  </si>
  <si>
    <t>E85 (ลิตร)</t>
  </si>
  <si>
    <t>ดีเซล B7 (ลิตร)</t>
  </si>
  <si>
    <r>
      <t>ปริมาณการปล่อยก๊าซเรือนกระจกจากการดำเนินโครงการ
(kgCO</t>
    </r>
    <r>
      <rPr>
        <b/>
        <vertAlign val="subscript"/>
        <sz val="14"/>
        <color indexed="8"/>
        <rFont val="Browallia New"/>
        <family val="2"/>
      </rPr>
      <t>2</t>
    </r>
    <r>
      <rPr>
        <b/>
        <sz val="14"/>
        <color indexed="8"/>
        <rFont val="Browallia New"/>
        <family val="2"/>
      </rPr>
      <t>eq)</t>
    </r>
  </si>
  <si>
    <r>
      <t>ปริมาณการลดการปล่อยก๊าซเรือนกระจก
(kgCO</t>
    </r>
    <r>
      <rPr>
        <b/>
        <vertAlign val="subscript"/>
        <sz val="14"/>
        <color indexed="8"/>
        <rFont val="Browallia New"/>
        <family val="2"/>
      </rPr>
      <t>2</t>
    </r>
    <r>
      <rPr>
        <b/>
        <sz val="14"/>
        <color indexed="8"/>
        <rFont val="Browallia New"/>
        <family val="2"/>
      </rPr>
      <t>eq)</t>
    </r>
  </si>
  <si>
    <r>
      <t>ช่วงระยะเวลาที่ขอการรับรองปริมาณก๊าซเรือนกระจกที่ลดได้  .......</t>
    </r>
    <r>
      <rPr>
        <b/>
        <sz val="16"/>
        <color indexed="10"/>
        <rFont val="Browallia New"/>
        <family val="2"/>
      </rPr>
      <t>(ระบุช่วงเวลา วัน เดือน ปี - วัน เดือน ปี )</t>
    </r>
    <r>
      <rPr>
        <b/>
        <sz val="16"/>
        <color indexed="8"/>
        <rFont val="Browallia New"/>
        <family val="2"/>
      </rPr>
      <t>.........</t>
    </r>
  </si>
  <si>
    <r>
      <t>= ปริมาณการปล่อยก๊าซเรือนกระจกจากกรณีฐาน (kgCO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eq) - ปริมาณการปล่อยก๊าซเรือนกระจกจากการดำเนินโครงการ (kgCO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eq)</t>
    </r>
  </si>
  <si>
    <r>
      <t>ปริมาณ
การปล่อยก๊าซ
เรือนกระจกกรณีฐาน
(kgCO</t>
    </r>
    <r>
      <rPr>
        <b/>
        <vertAlign val="subscript"/>
        <sz val="14"/>
        <color indexed="8"/>
        <rFont val="Browallia New"/>
        <family val="2"/>
      </rPr>
      <t>2</t>
    </r>
    <r>
      <rPr>
        <b/>
        <sz val="14"/>
        <color indexed="8"/>
        <rFont val="Browallia New"/>
        <family val="2"/>
      </rPr>
      <t>eq)</t>
    </r>
  </si>
  <si>
    <r>
      <t>ปริมาณการปล่อย
ก๊าซเรือนกระจกจากกรณีฐาน (kgCO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eq)</t>
    </r>
  </si>
  <si>
    <r>
      <t>ปริมาณการลดการปล่อย
ก๊าซเรือนกระจก 
(kgCO</t>
    </r>
    <r>
      <rPr>
        <vertAlign val="subscript"/>
        <sz val="16"/>
        <color indexed="8"/>
        <rFont val="Browallia New"/>
        <family val="2"/>
      </rPr>
      <t>2</t>
    </r>
    <r>
      <rPr>
        <sz val="16"/>
        <color indexed="8"/>
        <rFont val="Browallia New"/>
        <family val="2"/>
      </rPr>
      <t>eq)</t>
    </r>
  </si>
  <si>
    <t>ดีเซล B10 (ลิตร)</t>
  </si>
  <si>
    <t xml:space="preserve"> </t>
  </si>
  <si>
    <t>โครงการประเภทการจัดการในภาคขนส่ง</t>
  </si>
  <si>
    <t>การปล่อยก๊าซเรือนกระจกจากการใช้พลังงานไฟฟ้าจากยานพาหนะไฮบริด/ยานพาหนะไฟฟ้า</t>
  </si>
  <si>
    <t>การใช้เชื้อเพลิงฟอสซิลจากยานพาหนะไฮบริด</t>
  </si>
  <si>
    <t>การปล่อยก๊าซเรือนกระจกจากการเผาไหม้เชื้อเพลิงฟอสซิลของยานพาหนะเครื่องยนต์สันดาปภายใน (กรณีฐาน)</t>
  </si>
  <si>
    <t>1. ประเภทของยานพาหนะต้องเป็นไปตามกฎหมาย (พรบ. รถยนต์/พรบ. การขนส่งทางบก) โดยประเภทที่เข้าข่าย คือ รถยนต์ 4 ล้อ  รถจักรยานยนต์ รถสามล้อเครื่อง (รถตุ๊กตุ๊ก) รถโดยสาร และรถบรรทุก</t>
  </si>
  <si>
    <r>
      <rPr>
        <b/>
        <sz val="16"/>
        <color theme="1"/>
        <rFont val="Browallia New"/>
        <family val="2"/>
      </rPr>
      <t xml:space="preserve">หมายเหตุ: </t>
    </r>
    <r>
      <rPr>
        <sz val="16"/>
        <color theme="1"/>
        <rFont val="Browallia New"/>
        <family val="2"/>
      </rPr>
      <t>กรณียานพาหนะใหม่ หมายถึง เป็นการซื้อใหม่ เช่าซื้อ หรือเช่ายานพาหนะไฮบริด/ยานพาหนะไฟฟ้าใหม่มาใช้ในกิจกรรมของหน่วยงาน ซึ่งในอดีตไม่เคยมีการใช้ยานพาหนะใดๆ ในกิจกรรมเดียวกัน</t>
    </r>
  </si>
  <si>
    <t>ไฟฟ้า (kWh)</t>
  </si>
  <si>
    <t xml:space="preserve">               4) ค่าการปล่อยก๊าซเรือนกระจกจากระบบสายส่งสำหรับผู้ใช้ไฟฟ้า ในปี y สำหรับโครงการและกิจกรรมลดก๊าซเรือนกระจกที่ประกาศโดย อบก.</t>
  </si>
  <si>
    <t xml:space="preserve">               2) B10 น้ำมันดีเซลชนิดพื้นฐานของประเทศ ตามประกาศประกาศกรมธุรกิจพลังงาน, 2563
</t>
  </si>
  <si>
    <t>LESS-TM-01</t>
  </si>
  <si>
    <t xml:space="preserve">               3) E20 น้ำมันเบนซิน ที่มีส่วนผสมของเอทิลแอลกอฮอล์หรือเอทานอล ชนิดความบริสุทธิ์ 99.5% ในอัตราส่วน 20% กับน้ำมันเบนซินชนิดพิเศษ (Base Gasohol) 80%</t>
  </si>
  <si>
    <t>รถคันที่/เส้นทางการให้บริการ</t>
  </si>
  <si>
    <t>ประเภทรถ</t>
  </si>
  <si>
    <t>กรณีฐาน (รถเครื่องยนต์สันดาป)</t>
  </si>
  <si>
    <t>ความสิ้นเปลืองพลังงานจำเพาะต่อระยะทาง (ลิตร/กม.)</t>
  </si>
  <si>
    <t>CNG</t>
  </si>
  <si>
    <t>ชื่อเส้นทาง/คันที่</t>
  </si>
  <si>
    <t>รถโดยสาร</t>
  </si>
  <si>
    <t>ประเภทรถไฟฟ้า</t>
  </si>
  <si>
    <t>ประเภทของยานพาหนะ</t>
  </si>
  <si>
    <t>ประเภท</t>
  </si>
  <si>
    <t>เชื้อเพลิงอ้างอิง</t>
  </si>
  <si>
    <t>ค่าความสิ้นเปลือง (Unit/km)*</t>
  </si>
  <si>
    <t>รถยนต์ (รถเก๋ง)</t>
  </si>
  <si>
    <t>รถกระบะบรรทุก (4 ล้อ)</t>
  </si>
  <si>
    <t>รถแท็กซี่</t>
  </si>
  <si>
    <t>รถตู้</t>
  </si>
  <si>
    <t>รถจักรยานยนต์</t>
  </si>
  <si>
    <t>รถสามล้อเครื่อง</t>
  </si>
  <si>
    <t>kgCO2eq/หน่วย</t>
  </si>
  <si>
    <t>NCV*EF</t>
  </si>
  <si>
    <t>การใช้หรือเปลี่ยนยานพาหนะเครื่องยนต์สันดาปภายในเป็นยานพาหนะไฟฟ้า</t>
  </si>
  <si>
    <t>กรณีทดแทนรถเดิม</t>
  </si>
  <si>
    <t>กรณีรถใหม่</t>
  </si>
  <si>
    <t>ความสิ้นเปลืองพลังงานจำเพาะต่อระยะทาง (หน่วย/กม.)*</t>
  </si>
  <si>
    <t>กรณีดำเนินโครงการ (รถไฮบริด/รถไฟฟ้า)</t>
  </si>
  <si>
    <t>E20</t>
  </si>
  <si>
    <t>* หน่วยค่าความสิ้นเปลืองของ CNG คือ kg/km และ E20 คือ Liter/km</t>
  </si>
  <si>
    <t>ที่มา: โครงการติดตามประเมิน (Tracking) การใช้พลังงานที่ลดลงจากมาตรการภาคขนส่งด้วยการพัฒนารับบรถไฟฟ้าขนส่งมวลชน, สนข.</t>
  </si>
  <si>
    <t>ปริมาณเชื้อเพลิงที่ใช้
(ลิตร, กิโลกรัม)</t>
  </si>
  <si>
    <t>หมายเหตุ: * หน่วยค่าความสิ้นเปลืองของ CNG คือ kg/km และ E20 คือ Liter/km</t>
  </si>
  <si>
    <t>ระยะทาง
ที่รถไฟฟ้าวิ่ง 
(กิโลเมตร)</t>
  </si>
  <si>
    <t>NGV/CNG (กิโลกรัม)</t>
  </si>
  <si>
    <r>
      <t>พลังงานไฟฟ้าจาก</t>
    </r>
    <r>
      <rPr>
        <b/>
        <u/>
        <sz val="15"/>
        <color theme="1"/>
        <rFont val="Browallia New"/>
        <family val="2"/>
      </rPr>
      <t>สายส่ง</t>
    </r>
    <r>
      <rPr>
        <sz val="15"/>
        <color theme="1"/>
        <rFont val="Browallia New"/>
        <family val="2"/>
      </rPr>
      <t>ที่ใช้ในการชาร์จทั้งหมด (kWh)</t>
    </r>
  </si>
  <si>
    <r>
      <t>พลังงานไฟฟ้าจาก</t>
    </r>
    <r>
      <rPr>
        <b/>
        <u/>
        <sz val="15"/>
        <color theme="1"/>
        <rFont val="Browallia New"/>
        <family val="2"/>
      </rPr>
      <t>พลังงานทดแทน</t>
    </r>
    <r>
      <rPr>
        <sz val="15"/>
        <color theme="1"/>
        <rFont val="Browallia New"/>
        <family val="2"/>
      </rPr>
      <t>ที่ใช้ในการชาร์จทั้งหมด (kWh)</t>
    </r>
  </si>
  <si>
    <t>ชนิดเชื้อเพลิงที่ใช้</t>
  </si>
  <si>
    <t>LPG (ลิตร)</t>
  </si>
  <si>
    <r>
      <t xml:space="preserve">ช่วงระยะเวลาที่ขอการรับรองปริมาณก๊าซเรือนกระจกที่ลดได้ </t>
    </r>
    <r>
      <rPr>
        <b/>
        <sz val="18"/>
        <color rgb="FFFF0000"/>
        <rFont val="Browallia New"/>
        <family val="2"/>
      </rPr>
      <t xml:space="preserve"> 1 สิงหาคม 2564 - 30 เมษายน 2565</t>
    </r>
  </si>
  <si>
    <t>หน่วยงาน</t>
  </si>
  <si>
    <t>ดีเซล B20 (ลิตร)</t>
  </si>
  <si>
    <t xml:space="preserve">อ้างอิงวิธีการคำนวณ </t>
  </si>
  <si>
    <t>T-VER-METH-TM-01 การเปลี่ยนยานพาหนะเครื่องยนต์สันดาปภายในเป็นยานพาหนะไฮบริด/ยานพาหนะไฟฟ้า 
T-VER-METH-TM-04 การใช้ยานพาหนะไฮบริด/ยานพาหนะไฟฟ้าใหม่</t>
  </si>
  <si>
    <t>01</t>
  </si>
  <si>
    <t>อ้างอิง: สำนักงานนโยบายและแผนการขนส่งและจราจร ปี 2563</t>
  </si>
  <si>
    <t>5. ยานพาหนะไฟฟ้าต้องสามารถติดตามพลังงานไฟฟ้าที่ใช้ในการชาร์จ เชื้อเพลิงฟอสซอลที่ใช้ และระยะทางการใช้งานได้</t>
  </si>
  <si>
    <t>2. กิจกรรมการใช้ยานพาหนะต้องเป็นการขนส่งผู้โดยสาร หรือบรรทุกสินค้าในลักษณะส่วนบุคคลหรือรับจ้างเท่านั้น</t>
  </si>
  <si>
    <t xml:space="preserve">3. เป็นการใช้ยานพาหนะไฮบริด/ยานพาหนะไฟฟ้าใหม่ หรือเป็นการใช้ยานพาหนะไฮบริด/ยานพาหนะไฟฟ้าเพื่อแทนที่ยานพาหนะเครื่องยนต์สันดาปภายในที่มีอยู่เดิม </t>
  </si>
  <si>
    <t xml:space="preserve">4. กรณีใช้แทนที่ยานพาหนะเดิม ยานพาหนะเครื่องยนต์สันดาปภายใน (ในกรณีฐาน) กับยานพาหนะไฮบริด/ยานพาหนะไฟฟ้า (การดำเนินโครงการ) ต้องเป็นประเภทเดียวกัน และต้องไม่เป็นการดัดแปลงยานพาหนะเครื่องยนต์สันดาปภายในที่มีอยู่เดิม
</t>
  </si>
  <si>
    <t>6. กรณีที่ยานพาหนะไฟฟ้ามีการชาร์จพลังงานไฟฟ้าที่ผลิตจากพลังงานหมุนเวียน ต้องมีการติดตามข้อมูลพลังงานไฟฟ้าที่ชาร์จจากพลังงานหมุนเวียนได้</t>
  </si>
  <si>
    <r>
      <t>= (ปริมาณพลังงานไฟฟ้าที่ใช้สำหรับดำเนินกิจกรรม x EF</t>
    </r>
    <r>
      <rPr>
        <vertAlign val="subscript"/>
        <sz val="16"/>
        <color theme="1"/>
        <rFont val="Browallia New"/>
        <family val="2"/>
      </rPr>
      <t>elec</t>
    </r>
    <r>
      <rPr>
        <sz val="16"/>
        <color theme="1"/>
        <rFont val="Browallia New"/>
        <family val="2"/>
      </rPr>
      <t>) + (ปริมาณเชื้อเพลิงฟอสซิลที่ใช้สำหรับดำเนินกิจกรรม x NCV</t>
    </r>
    <r>
      <rPr>
        <vertAlign val="subscript"/>
        <sz val="16"/>
        <color theme="1"/>
        <rFont val="Browallia New"/>
        <family val="2"/>
      </rPr>
      <t xml:space="preserve">i </t>
    </r>
    <r>
      <rPr>
        <sz val="16"/>
        <color theme="1"/>
        <rFont val="Browallia New"/>
        <family val="2"/>
      </rPr>
      <t>x EF</t>
    </r>
    <r>
      <rPr>
        <vertAlign val="subscript"/>
        <sz val="16"/>
        <color theme="1"/>
        <rFont val="Browallia New"/>
        <family val="2"/>
      </rPr>
      <t>fuel,i</t>
    </r>
    <r>
      <rPr>
        <sz val="16"/>
        <color theme="1"/>
        <rFont val="Browallia New"/>
        <family val="2"/>
      </rPr>
      <t xml:space="preserve">)
</t>
    </r>
  </si>
  <si>
    <r>
      <t>= (ปริมาณเชื้อเพลิงฟอสซิลที่ใช้ในกรณีฐาน x NCV</t>
    </r>
    <r>
      <rPr>
        <vertAlign val="subscript"/>
        <sz val="16"/>
        <color theme="1"/>
        <rFont val="Browallia New"/>
        <family val="2"/>
      </rPr>
      <t>i</t>
    </r>
    <r>
      <rPr>
        <sz val="16"/>
        <color theme="1"/>
        <rFont val="Browallia New"/>
        <family val="2"/>
      </rPr>
      <t xml:space="preserve"> x EF</t>
    </r>
    <r>
      <rPr>
        <vertAlign val="subscript"/>
        <sz val="16"/>
        <color theme="1"/>
        <rFont val="Browallia New"/>
        <family val="2"/>
      </rPr>
      <t>fuel,i</t>
    </r>
    <r>
      <rPr>
        <sz val="16"/>
        <color theme="1"/>
        <rFont val="Browallia New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</si>
</sst>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33">
    <font>
      <sz val="11"/>
      <color theme="1"/>
      <name val="Calibri"/>
      <family val="2"/>
      <charset val="222"/>
      <scheme val="minor"/>
    </font>
    <font>
      <sz val="11"/>
      <color indexed="8"/>
      <name val="Tahoma"/>
      <family val="2"/>
      <charset val="222"/>
    </font>
    <font>
      <sz val="16"/>
      <color indexed="8"/>
      <name val="Browallia New"/>
      <family val="2"/>
    </font>
    <font>
      <vertAlign val="subscript"/>
      <sz val="16"/>
      <color indexed="8"/>
      <name val="Browallia New"/>
      <family val="2"/>
    </font>
    <font>
      <sz val="16"/>
      <name val="Browallia New"/>
      <family val="2"/>
    </font>
    <font>
      <b/>
      <vertAlign val="subscript"/>
      <sz val="14"/>
      <color indexed="8"/>
      <name val="Browallia New"/>
      <family val="2"/>
    </font>
    <font>
      <b/>
      <sz val="14"/>
      <color indexed="8"/>
      <name val="Browallia New"/>
      <family val="2"/>
    </font>
    <font>
      <b/>
      <sz val="16"/>
      <color indexed="8"/>
      <name val="Browallia New"/>
      <family val="2"/>
    </font>
    <font>
      <b/>
      <sz val="16"/>
      <color indexed="10"/>
      <name val="Browallia New"/>
      <family val="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sz val="16"/>
      <color theme="1"/>
      <name val="Browallia New"/>
      <family val="2"/>
    </font>
    <font>
      <sz val="16"/>
      <color rgb="FFFF0000"/>
      <name val="Browallia New"/>
      <family val="2"/>
    </font>
    <font>
      <b/>
      <sz val="16"/>
      <color theme="1"/>
      <name val="Browallia New"/>
      <family val="2"/>
    </font>
    <font>
      <b/>
      <u/>
      <sz val="16"/>
      <color theme="1"/>
      <name val="Browallia New"/>
      <family val="2"/>
    </font>
    <font>
      <b/>
      <u/>
      <sz val="20"/>
      <color theme="1"/>
      <name val="Browallia New"/>
      <family val="2"/>
    </font>
    <font>
      <b/>
      <sz val="14"/>
      <color theme="1"/>
      <name val="Browallia New"/>
      <family val="2"/>
    </font>
    <font>
      <b/>
      <sz val="20"/>
      <color theme="1"/>
      <name val="Browallia New"/>
      <family val="2"/>
    </font>
    <font>
      <b/>
      <sz val="18"/>
      <color theme="1"/>
      <name val="Browallia New"/>
      <family val="2"/>
    </font>
    <font>
      <b/>
      <vertAlign val="subscript"/>
      <sz val="16"/>
      <color indexed="8"/>
      <name val="Browallia New"/>
      <family val="2"/>
    </font>
    <font>
      <sz val="20"/>
      <color theme="1"/>
      <name val="Browallia New"/>
      <family val="2"/>
    </font>
    <font>
      <vertAlign val="subscript"/>
      <sz val="16"/>
      <color theme="1"/>
      <name val="Browallia New"/>
      <family val="2"/>
    </font>
    <font>
      <sz val="16"/>
      <color rgb="FF0000FF"/>
      <name val="Browallia New"/>
      <family val="2"/>
    </font>
    <font>
      <sz val="15"/>
      <color theme="1"/>
      <name val="Browallia New"/>
      <family val="2"/>
    </font>
    <font>
      <b/>
      <u/>
      <sz val="15"/>
      <color theme="1"/>
      <name val="Browallia New"/>
      <family val="2"/>
    </font>
    <font>
      <b/>
      <sz val="16"/>
      <color rgb="FF0000FF"/>
      <name val="Browallia New"/>
      <family val="2"/>
    </font>
    <font>
      <b/>
      <sz val="15"/>
      <color theme="1"/>
      <name val="Browallia New"/>
      <family val="2"/>
    </font>
    <font>
      <sz val="16"/>
      <color rgb="FF0000FF"/>
      <name val="TH SarabunPSK"/>
      <family val="2"/>
    </font>
    <font>
      <b/>
      <sz val="18"/>
      <color rgb="FFFF0000"/>
      <name val="Browallia New"/>
      <family val="2"/>
    </font>
    <font>
      <b/>
      <sz val="16"/>
      <color rgb="FF0000FF"/>
      <name val="TH SarabunPSK"/>
      <family val="2"/>
    </font>
    <font>
      <b/>
      <sz val="18"/>
      <color rgb="FF0000FF"/>
      <name val="TH SarabunPSK"/>
      <family val="2"/>
    </font>
    <font>
      <sz val="18"/>
      <color theme="1"/>
      <name val="Browallia New"/>
      <family val="2"/>
    </font>
    <font>
      <sz val="17"/>
      <color rgb="FF0000FF"/>
      <name val="Browallia New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89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DF79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9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</cellStyleXfs>
  <cellXfs count="245">
    <xf numFmtId="0" fontId="0" fillId="0" borderId="0" xfId="0"/>
    <xf numFmtId="0" fontId="11" fillId="2" borderId="1" xfId="0" applyFont="1" applyFill="1" applyBorder="1" applyAlignment="1">
      <alignment horizontal="center" vertical="center"/>
    </xf>
    <xf numFmtId="0" fontId="11" fillId="0" borderId="0" xfId="0" applyFont="1"/>
    <xf numFmtId="0" fontId="11" fillId="0" borderId="3" xfId="0" applyFont="1" applyBorder="1"/>
    <xf numFmtId="0" fontId="11" fillId="0" borderId="0" xfId="0" applyFont="1" applyBorder="1"/>
    <xf numFmtId="0" fontId="11" fillId="0" borderId="4" xfId="0" applyFont="1" applyBorder="1"/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1" fillId="0" borderId="13" xfId="0" applyFont="1" applyBorder="1" applyAlignment="1"/>
    <xf numFmtId="0" fontId="11" fillId="0" borderId="14" xfId="0" applyFont="1" applyBorder="1" applyAlignment="1">
      <alignment wrapText="1"/>
    </xf>
    <xf numFmtId="0" fontId="11" fillId="0" borderId="15" xfId="0" applyFont="1" applyBorder="1" applyAlignment="1">
      <alignment wrapText="1"/>
    </xf>
    <xf numFmtId="0" fontId="11" fillId="0" borderId="0" xfId="0" applyFont="1" applyBorder="1" applyAlignment="1"/>
    <xf numFmtId="0" fontId="11" fillId="0" borderId="17" xfId="0" applyFont="1" applyBorder="1"/>
    <xf numFmtId="0" fontId="11" fillId="0" borderId="18" xfId="0" applyFont="1" applyBorder="1"/>
    <xf numFmtId="0" fontId="11" fillId="0" borderId="6" xfId="0" applyFont="1" applyBorder="1"/>
    <xf numFmtId="0" fontId="11" fillId="0" borderId="7" xfId="0" applyFont="1" applyBorder="1"/>
    <xf numFmtId="0" fontId="13" fillId="0" borderId="1" xfId="0" applyFont="1" applyBorder="1" applyAlignment="1"/>
    <xf numFmtId="0" fontId="13" fillId="0" borderId="5" xfId="0" applyFont="1" applyBorder="1"/>
    <xf numFmtId="0" fontId="11" fillId="0" borderId="6" xfId="0" applyFont="1" applyBorder="1" applyAlignment="1">
      <alignment vertical="top"/>
    </xf>
    <xf numFmtId="0" fontId="14" fillId="0" borderId="0" xfId="0" applyFont="1" applyAlignment="1">
      <alignment vertical="center"/>
    </xf>
    <xf numFmtId="0" fontId="13" fillId="0" borderId="0" xfId="0" applyFont="1"/>
    <xf numFmtId="0" fontId="13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3" fontId="11" fillId="0" borderId="0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11" fillId="6" borderId="0" xfId="0" applyFont="1" applyFill="1"/>
    <xf numFmtId="0" fontId="11" fillId="9" borderId="0" xfId="0" applyFont="1" applyFill="1"/>
    <xf numFmtId="0" fontId="15" fillId="0" borderId="0" xfId="0" applyFont="1" applyFill="1" applyBorder="1" applyAlignment="1">
      <alignment horizontal="left" vertical="center"/>
    </xf>
    <xf numFmtId="0" fontId="12" fillId="0" borderId="0" xfId="0" applyFont="1" applyBorder="1" applyAlignment="1" applyProtection="1"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164" fontId="11" fillId="0" borderId="1" xfId="0" applyNumberFormat="1" applyFont="1" applyBorder="1"/>
    <xf numFmtId="0" fontId="13" fillId="1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0" fontId="13" fillId="10" borderId="1" xfId="0" applyFont="1" applyFill="1" applyBorder="1" applyAlignment="1">
      <alignment vertical="center"/>
    </xf>
    <xf numFmtId="0" fontId="13" fillId="10" borderId="1" xfId="0" applyFont="1" applyFill="1" applyBorder="1"/>
    <xf numFmtId="0" fontId="13" fillId="10" borderId="1" xfId="0" applyFont="1" applyFill="1" applyBorder="1" applyProtection="1"/>
    <xf numFmtId="0" fontId="11" fillId="0" borderId="0" xfId="0" applyFont="1" applyProtection="1"/>
    <xf numFmtId="0" fontId="13" fillId="10" borderId="1" xfId="0" applyFont="1" applyFill="1" applyBorder="1" applyAlignment="1" applyProtection="1">
      <alignment vertical="center"/>
    </xf>
    <xf numFmtId="0" fontId="11" fillId="0" borderId="3" xfId="0" applyFont="1" applyBorder="1" applyProtection="1"/>
    <xf numFmtId="0" fontId="11" fillId="0" borderId="0" xfId="0" applyFont="1" applyBorder="1" applyProtection="1"/>
    <xf numFmtId="0" fontId="11" fillId="0" borderId="4" xfId="0" applyFont="1" applyBorder="1" applyProtection="1"/>
    <xf numFmtId="0" fontId="18" fillId="10" borderId="1" xfId="0" quotePrefix="1" applyFont="1" applyFill="1" applyBorder="1" applyAlignment="1" applyProtection="1">
      <alignment horizontal="center" vertical="center"/>
    </xf>
    <xf numFmtId="0" fontId="11" fillId="0" borderId="17" xfId="0" applyFont="1" applyBorder="1" applyProtection="1"/>
    <xf numFmtId="0" fontId="11" fillId="0" borderId="18" xfId="0" applyFont="1" applyBorder="1" applyProtection="1"/>
    <xf numFmtId="0" fontId="11" fillId="0" borderId="16" xfId="0" applyFont="1" applyBorder="1" applyProtection="1"/>
    <xf numFmtId="0" fontId="13" fillId="10" borderId="1" xfId="0" applyFont="1" applyFill="1" applyBorder="1" applyProtection="1">
      <protection locked="0"/>
    </xf>
    <xf numFmtId="0" fontId="11" fillId="0" borderId="0" xfId="0" applyFont="1" applyProtection="1">
      <protection locked="0"/>
    </xf>
    <xf numFmtId="0" fontId="13" fillId="10" borderId="1" xfId="0" applyFont="1" applyFill="1" applyBorder="1" applyAlignment="1" applyProtection="1">
      <alignment vertical="center"/>
      <protection locked="0"/>
    </xf>
    <xf numFmtId="0" fontId="11" fillId="0" borderId="3" xfId="0" applyFont="1" applyBorder="1" applyAlignment="1" applyProtection="1">
      <alignment horizontal="center"/>
      <protection locked="0"/>
    </xf>
    <xf numFmtId="0" fontId="13" fillId="0" borderId="0" xfId="0" applyFont="1" applyBorder="1" applyProtection="1">
      <protection locked="0"/>
    </xf>
    <xf numFmtId="0" fontId="13" fillId="0" borderId="0" xfId="0" applyFont="1" applyBorder="1" applyAlignment="1" applyProtection="1">
      <alignment horizontal="center"/>
      <protection locked="0"/>
    </xf>
    <xf numFmtId="0" fontId="11" fillId="0" borderId="4" xfId="0" applyFont="1" applyBorder="1" applyAlignment="1" applyProtection="1">
      <alignment horizontal="center"/>
      <protection locked="0"/>
    </xf>
    <xf numFmtId="0" fontId="13" fillId="10" borderId="1" xfId="0" quotePrefix="1" applyFont="1" applyFill="1" applyBorder="1" applyAlignment="1" applyProtection="1">
      <alignment horizontal="center" vertical="center"/>
    </xf>
    <xf numFmtId="0" fontId="15" fillId="13" borderId="0" xfId="0" applyFont="1" applyFill="1" applyBorder="1" applyProtection="1"/>
    <xf numFmtId="0" fontId="11" fillId="11" borderId="1" xfId="0" applyFont="1" applyFill="1" applyBorder="1" applyAlignment="1" applyProtection="1">
      <alignment horizontal="center" vertical="center" wrapText="1"/>
    </xf>
    <xf numFmtId="43" fontId="18" fillId="16" borderId="1" xfId="0" applyNumberFormat="1" applyFont="1" applyFill="1" applyBorder="1" applyAlignment="1" applyProtection="1">
      <alignment vertical="center"/>
    </xf>
    <xf numFmtId="0" fontId="11" fillId="9" borderId="0" xfId="0" quotePrefix="1" applyFont="1" applyFill="1" applyAlignment="1">
      <alignment vertical="center"/>
    </xf>
    <xf numFmtId="0" fontId="11" fillId="6" borderId="0" xfId="0" quotePrefix="1" applyFont="1" applyFill="1" applyAlignment="1">
      <alignment vertical="center"/>
    </xf>
    <xf numFmtId="0" fontId="11" fillId="4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11" fillId="8" borderId="0" xfId="0" applyFont="1" applyFill="1" applyAlignment="1">
      <alignment horizontal="center" vertical="center" wrapText="1"/>
    </xf>
    <xf numFmtId="0" fontId="11" fillId="0" borderId="1" xfId="0" applyFont="1" applyBorder="1" applyProtection="1"/>
    <xf numFmtId="164" fontId="11" fillId="0" borderId="1" xfId="0" applyNumberFormat="1" applyFont="1" applyBorder="1" applyProtection="1"/>
    <xf numFmtId="0" fontId="11" fillId="0" borderId="0" xfId="0" applyFont="1" applyBorder="1" applyAlignment="1">
      <alignment wrapText="1"/>
    </xf>
    <xf numFmtId="0" fontId="13" fillId="0" borderId="28" xfId="0" applyFont="1" applyBorder="1" applyAlignment="1"/>
    <xf numFmtId="0" fontId="11" fillId="0" borderId="5" xfId="0" applyFont="1" applyBorder="1" applyAlignment="1">
      <alignment vertical="top"/>
    </xf>
    <xf numFmtId="0" fontId="11" fillId="0" borderId="13" xfId="0" applyFont="1" applyBorder="1" applyAlignment="1">
      <alignment vertical="top"/>
    </xf>
    <xf numFmtId="0" fontId="11" fillId="0" borderId="14" xfId="0" applyFont="1" applyBorder="1"/>
    <xf numFmtId="0" fontId="11" fillId="0" borderId="15" xfId="0" applyFont="1" applyBorder="1"/>
    <xf numFmtId="0" fontId="11" fillId="0" borderId="3" xfId="0" applyFont="1" applyFill="1" applyBorder="1"/>
    <xf numFmtId="0" fontId="11" fillId="0" borderId="4" xfId="0" applyFont="1" applyFill="1" applyBorder="1"/>
    <xf numFmtId="0" fontId="11" fillId="0" borderId="0" xfId="0" applyFont="1" applyFill="1"/>
    <xf numFmtId="164" fontId="11" fillId="14" borderId="1" xfId="0" applyNumberFormat="1" applyFont="1" applyFill="1" applyBorder="1"/>
    <xf numFmtId="164" fontId="11" fillId="0" borderId="0" xfId="0" applyNumberFormat="1" applyFont="1" applyProtection="1">
      <protection locked="0"/>
    </xf>
    <xf numFmtId="0" fontId="13" fillId="9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9" borderId="25" xfId="0" applyFont="1" applyFill="1" applyBorder="1" applyAlignment="1">
      <alignment horizontal="center" vertical="center" wrapText="1"/>
    </xf>
    <xf numFmtId="0" fontId="11" fillId="9" borderId="27" xfId="0" applyFont="1" applyFill="1" applyBorder="1" applyAlignment="1">
      <alignment horizontal="center"/>
    </xf>
    <xf numFmtId="0" fontId="11" fillId="0" borderId="21" xfId="0" applyFont="1" applyBorder="1" applyAlignment="1">
      <alignment vertical="center" wrapText="1"/>
    </xf>
    <xf numFmtId="164" fontId="11" fillId="0" borderId="2" xfId="0" applyNumberFormat="1" applyFont="1" applyBorder="1"/>
    <xf numFmtId="0" fontId="11" fillId="0" borderId="19" xfId="0" applyFont="1" applyBorder="1" applyAlignment="1">
      <alignment vertical="center" wrapText="1"/>
    </xf>
    <xf numFmtId="0" fontId="11" fillId="0" borderId="20" xfId="0" applyFont="1" applyBorder="1" applyAlignment="1">
      <alignment horizontal="center" vertical="center" wrapText="1"/>
    </xf>
    <xf numFmtId="164" fontId="11" fillId="0" borderId="34" xfId="0" applyNumberFormat="1" applyFont="1" applyBorder="1"/>
    <xf numFmtId="0" fontId="11" fillId="0" borderId="24" xfId="0" applyFont="1" applyBorder="1" applyAlignment="1">
      <alignment vertical="center" wrapText="1"/>
    </xf>
    <xf numFmtId="0" fontId="11" fillId="0" borderId="26" xfId="0" applyFont="1" applyBorder="1" applyAlignment="1">
      <alignment horizontal="center" vertical="center" wrapText="1"/>
    </xf>
    <xf numFmtId="164" fontId="11" fillId="0" borderId="30" xfId="0" applyNumberFormat="1" applyFont="1" applyBorder="1"/>
    <xf numFmtId="0" fontId="11" fillId="9" borderId="20" xfId="0" applyFont="1" applyFill="1" applyBorder="1" applyAlignment="1">
      <alignment horizontal="center" vertical="center" wrapText="1"/>
    </xf>
    <xf numFmtId="0" fontId="11" fillId="9" borderId="34" xfId="0" applyFont="1" applyFill="1" applyBorder="1" applyAlignment="1">
      <alignment horizontal="center"/>
    </xf>
    <xf numFmtId="0" fontId="11" fillId="19" borderId="1" xfId="0" applyFont="1" applyFill="1" applyBorder="1"/>
    <xf numFmtId="0" fontId="20" fillId="0" borderId="0" xfId="0" applyFont="1" applyFill="1" applyBorder="1" applyProtection="1"/>
    <xf numFmtId="0" fontId="15" fillId="4" borderId="0" xfId="0" applyFont="1" applyFill="1" applyBorder="1" applyProtection="1"/>
    <xf numFmtId="43" fontId="13" fillId="3" borderId="1" xfId="0" applyNumberFormat="1" applyFont="1" applyFill="1" applyBorder="1" applyProtection="1"/>
    <xf numFmtId="0" fontId="13" fillId="10" borderId="6" xfId="0" applyFont="1" applyFill="1" applyBorder="1" applyAlignment="1" applyProtection="1">
      <alignment horizontal="center"/>
      <protection locked="0"/>
    </xf>
    <xf numFmtId="0" fontId="11" fillId="0" borderId="1" xfId="0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 applyProtection="1">
      <alignment horizontal="center"/>
    </xf>
    <xf numFmtId="0" fontId="4" fillId="0" borderId="1" xfId="0" applyFont="1" applyBorder="1" applyAlignment="1">
      <alignment horizontal="center"/>
    </xf>
    <xf numFmtId="0" fontId="22" fillId="0" borderId="1" xfId="0" applyFont="1" applyBorder="1" applyProtection="1">
      <protection locked="0"/>
    </xf>
    <xf numFmtId="43" fontId="22" fillId="0" borderId="1" xfId="1" applyFont="1" applyBorder="1" applyAlignment="1" applyProtection="1">
      <alignment horizontal="center"/>
      <protection locked="0"/>
    </xf>
    <xf numFmtId="43" fontId="22" fillId="0" borderId="1" xfId="1" applyFont="1" applyBorder="1" applyProtection="1">
      <protection locked="0"/>
    </xf>
    <xf numFmtId="43" fontId="11" fillId="6" borderId="1" xfId="1" applyFont="1" applyFill="1" applyBorder="1" applyProtection="1"/>
    <xf numFmtId="43" fontId="22" fillId="0" borderId="1" xfId="1" applyFont="1" applyFill="1" applyBorder="1" applyProtection="1">
      <protection locked="0"/>
    </xf>
    <xf numFmtId="0" fontId="23" fillId="9" borderId="1" xfId="0" applyFont="1" applyFill="1" applyBorder="1" applyAlignment="1" applyProtection="1">
      <alignment horizontal="center" vertical="center"/>
      <protection locked="0"/>
    </xf>
    <xf numFmtId="0" fontId="23" fillId="9" borderId="1" xfId="0" applyFont="1" applyFill="1" applyBorder="1" applyAlignment="1" applyProtection="1">
      <alignment horizontal="center" vertical="center" wrapText="1"/>
      <protection locked="0"/>
    </xf>
    <xf numFmtId="0" fontId="23" fillId="18" borderId="1" xfId="0" applyFont="1" applyFill="1" applyBorder="1" applyAlignment="1" applyProtection="1">
      <alignment horizontal="center" vertical="center" wrapText="1"/>
      <protection locked="0"/>
    </xf>
    <xf numFmtId="0" fontId="23" fillId="16" borderId="1" xfId="0" applyFont="1" applyFill="1" applyBorder="1" applyAlignment="1" applyProtection="1">
      <alignment horizontal="center" vertical="center" wrapText="1"/>
      <protection locked="0"/>
    </xf>
    <xf numFmtId="0" fontId="23" fillId="14" borderId="1" xfId="0" applyFont="1" applyFill="1" applyBorder="1" applyAlignment="1" applyProtection="1">
      <alignment horizontal="center" vertical="center" wrapText="1"/>
      <protection locked="0"/>
    </xf>
    <xf numFmtId="0" fontId="11" fillId="17" borderId="1" xfId="0" applyFont="1" applyFill="1" applyBorder="1" applyAlignment="1" applyProtection="1">
      <alignment horizontal="center" vertical="center"/>
    </xf>
    <xf numFmtId="164" fontId="22" fillId="0" borderId="1" xfId="0" applyNumberFormat="1" applyFont="1" applyFill="1" applyBorder="1" applyProtection="1">
      <protection locked="0"/>
    </xf>
    <xf numFmtId="43" fontId="4" fillId="6" borderId="1" xfId="1" applyFont="1" applyFill="1" applyBorder="1" applyProtection="1"/>
    <xf numFmtId="164" fontId="11" fillId="17" borderId="1" xfId="0" applyNumberFormat="1" applyFont="1" applyFill="1" applyBorder="1" applyAlignment="1" applyProtection="1">
      <alignment horizontal="center" vertical="center"/>
    </xf>
    <xf numFmtId="0" fontId="25" fillId="0" borderId="1" xfId="0" applyFont="1" applyBorder="1" applyProtection="1">
      <protection locked="0"/>
    </xf>
    <xf numFmtId="0" fontId="27" fillId="0" borderId="1" xfId="0" applyFont="1" applyBorder="1" applyAlignment="1" applyProtection="1">
      <alignment horizontal="center"/>
      <protection locked="0"/>
    </xf>
    <xf numFmtId="43" fontId="27" fillId="0" borderId="1" xfId="1" applyFont="1" applyFill="1" applyBorder="1" applyAlignment="1" applyProtection="1">
      <alignment horizontal="center"/>
      <protection locked="0"/>
    </xf>
    <xf numFmtId="0" fontId="27" fillId="0" borderId="1" xfId="0" applyFont="1" applyBorder="1" applyProtection="1">
      <protection locked="0"/>
    </xf>
    <xf numFmtId="43" fontId="27" fillId="0" borderId="1" xfId="1" applyFont="1" applyBorder="1" applyProtection="1">
      <protection locked="0"/>
    </xf>
    <xf numFmtId="0" fontId="27" fillId="0" borderId="1" xfId="0" applyFont="1" applyFill="1" applyBorder="1" applyAlignment="1" applyProtection="1">
      <alignment horizontal="center"/>
      <protection locked="0"/>
    </xf>
    <xf numFmtId="43" fontId="27" fillId="0" borderId="1" xfId="1" applyFont="1" applyFill="1" applyBorder="1" applyProtection="1">
      <protection locked="0"/>
    </xf>
    <xf numFmtId="0" fontId="27" fillId="0" borderId="1" xfId="0" applyFont="1" applyFill="1" applyBorder="1" applyProtection="1">
      <protection locked="0"/>
    </xf>
    <xf numFmtId="0" fontId="29" fillId="0" borderId="1" xfId="0" applyFont="1" applyFill="1" applyBorder="1" applyAlignment="1" applyProtection="1">
      <alignment vertical="center"/>
      <protection locked="0"/>
    </xf>
    <xf numFmtId="0" fontId="29" fillId="0" borderId="1" xfId="0" applyFont="1" applyFill="1" applyBorder="1" applyProtection="1">
      <protection locked="0"/>
    </xf>
    <xf numFmtId="0" fontId="30" fillId="0" borderId="0" xfId="0" applyFont="1" applyFill="1" applyAlignment="1">
      <alignment horizontal="center" vertical="center"/>
    </xf>
    <xf numFmtId="0" fontId="18" fillId="0" borderId="2" xfId="0" applyNumberFormat="1" applyFont="1" applyBorder="1" applyAlignment="1" applyProtection="1">
      <alignment horizontal="center" vertical="center"/>
      <protection locked="0"/>
    </xf>
    <xf numFmtId="0" fontId="31" fillId="0" borderId="2" xfId="0" applyNumberFormat="1" applyFont="1" applyBorder="1" applyAlignment="1" applyProtection="1">
      <alignment horizontal="center" vertical="center"/>
      <protection locked="0"/>
    </xf>
    <xf numFmtId="14" fontId="31" fillId="0" borderId="2" xfId="0" applyNumberFormat="1" applyFont="1" applyBorder="1" applyAlignment="1" applyProtection="1">
      <alignment horizontal="center" vertical="center"/>
      <protection locked="0"/>
    </xf>
    <xf numFmtId="0" fontId="11" fillId="0" borderId="2" xfId="0" applyNumberFormat="1" applyFont="1" applyBorder="1" applyAlignment="1" applyProtection="1">
      <alignment horizontal="center" vertical="center"/>
    </xf>
    <xf numFmtId="14" fontId="11" fillId="0" borderId="2" xfId="0" applyNumberFormat="1" applyFont="1" applyBorder="1" applyAlignment="1" applyProtection="1">
      <alignment horizontal="center" vertical="center"/>
    </xf>
    <xf numFmtId="0" fontId="13" fillId="0" borderId="2" xfId="0" applyNumberFormat="1" applyFont="1" applyBorder="1" applyAlignment="1" applyProtection="1">
      <alignment horizontal="center" vertical="center"/>
    </xf>
    <xf numFmtId="43" fontId="22" fillId="0" borderId="1" xfId="1" applyFont="1" applyFill="1" applyBorder="1" applyAlignment="1" applyProtection="1">
      <alignment horizontal="center"/>
      <protection locked="0"/>
    </xf>
    <xf numFmtId="49" fontId="11" fillId="0" borderId="2" xfId="0" applyNumberFormat="1" applyFont="1" applyBorder="1" applyAlignment="1" applyProtection="1">
      <alignment horizontal="center" vertical="center"/>
    </xf>
    <xf numFmtId="14" fontId="31" fillId="0" borderId="2" xfId="0" applyNumberFormat="1" applyFont="1" applyFill="1" applyBorder="1" applyAlignment="1" applyProtection="1">
      <alignment horizontal="center"/>
    </xf>
    <xf numFmtId="43" fontId="22" fillId="0" borderId="1" xfId="1" applyNumberFormat="1" applyFont="1" applyFill="1" applyBorder="1" applyProtection="1">
      <protection locked="0"/>
    </xf>
    <xf numFmtId="43" fontId="22" fillId="0" borderId="1" xfId="1" applyNumberFormat="1" applyFont="1" applyFill="1" applyBorder="1" applyAlignment="1" applyProtection="1">
      <alignment horizontal="center"/>
      <protection locked="0"/>
    </xf>
    <xf numFmtId="43" fontId="32" fillId="0" borderId="1" xfId="1" applyFont="1" applyBorder="1" applyProtection="1">
      <protection locked="0"/>
    </xf>
    <xf numFmtId="43" fontId="32" fillId="0" borderId="1" xfId="1" applyFont="1" applyBorder="1" applyAlignment="1" applyProtection="1">
      <alignment horizontal="center"/>
      <protection locked="0"/>
    </xf>
    <xf numFmtId="0" fontId="11" fillId="0" borderId="22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3" fillId="11" borderId="8" xfId="0" applyFont="1" applyFill="1" applyBorder="1" applyAlignment="1">
      <alignment horizontal="left" vertical="center" wrapText="1"/>
    </xf>
    <xf numFmtId="0" fontId="13" fillId="11" borderId="9" xfId="0" applyFont="1" applyFill="1" applyBorder="1" applyAlignment="1">
      <alignment horizontal="left" vertical="center" wrapText="1"/>
    </xf>
    <xf numFmtId="0" fontId="13" fillId="11" borderId="10" xfId="0" applyFont="1" applyFill="1" applyBorder="1" applyAlignment="1">
      <alignment horizontal="left" vertical="center" wrapText="1"/>
    </xf>
    <xf numFmtId="0" fontId="17" fillId="0" borderId="25" xfId="0" applyFont="1" applyBorder="1" applyAlignment="1">
      <alignment horizontal="center" vertical="center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wrapText="1"/>
    </xf>
    <xf numFmtId="0" fontId="11" fillId="0" borderId="0" xfId="0" applyFont="1" applyBorder="1" applyAlignment="1">
      <alignment horizontal="left" wrapText="1"/>
    </xf>
    <xf numFmtId="0" fontId="11" fillId="0" borderId="12" xfId="0" applyFont="1" applyBorder="1" applyAlignment="1">
      <alignment horizontal="left" wrapText="1"/>
    </xf>
    <xf numFmtId="0" fontId="11" fillId="9" borderId="5" xfId="0" applyFont="1" applyFill="1" applyBorder="1" applyAlignment="1">
      <alignment horizontal="left" vertical="center" wrapText="1"/>
    </xf>
    <xf numFmtId="0" fontId="11" fillId="9" borderId="6" xfId="0" applyFont="1" applyFill="1" applyBorder="1" applyAlignment="1">
      <alignment horizontal="left" vertical="center" wrapText="1"/>
    </xf>
    <xf numFmtId="0" fontId="11" fillId="9" borderId="7" xfId="0" applyFont="1" applyFill="1" applyBorder="1" applyAlignment="1">
      <alignment horizontal="left" vertical="center" wrapText="1"/>
    </xf>
    <xf numFmtId="0" fontId="12" fillId="0" borderId="5" xfId="0" applyFont="1" applyBorder="1" applyAlignment="1" applyProtection="1">
      <protection locked="0"/>
    </xf>
    <xf numFmtId="0" fontId="12" fillId="0" borderId="6" xfId="0" applyFont="1" applyBorder="1" applyAlignment="1" applyProtection="1">
      <protection locked="0"/>
    </xf>
    <xf numFmtId="0" fontId="13" fillId="10" borderId="5" xfId="0" applyFont="1" applyFill="1" applyBorder="1" applyAlignment="1">
      <alignment horizontal="center"/>
    </xf>
    <xf numFmtId="0" fontId="13" fillId="10" borderId="7" xfId="0" applyFont="1" applyFill="1" applyBorder="1" applyAlignment="1">
      <alignment horizontal="center"/>
    </xf>
    <xf numFmtId="0" fontId="12" fillId="0" borderId="6" xfId="0" applyFont="1" applyBorder="1" applyAlignment="1" applyProtection="1">
      <alignment horizontal="center"/>
      <protection locked="0"/>
    </xf>
    <xf numFmtId="0" fontId="12" fillId="0" borderId="7" xfId="0" applyFont="1" applyBorder="1" applyAlignment="1" applyProtection="1">
      <alignment horizontal="center"/>
      <protection locked="0"/>
    </xf>
    <xf numFmtId="0" fontId="13" fillId="11" borderId="5" xfId="0" applyFont="1" applyFill="1" applyBorder="1" applyAlignment="1">
      <alignment horizontal="left" vertical="center"/>
    </xf>
    <xf numFmtId="0" fontId="13" fillId="11" borderId="6" xfId="0" applyFont="1" applyFill="1" applyBorder="1" applyAlignment="1">
      <alignment horizontal="left" vertical="center"/>
    </xf>
    <xf numFmtId="0" fontId="13" fillId="11" borderId="7" xfId="0" applyFont="1" applyFill="1" applyBorder="1" applyAlignment="1">
      <alignment horizontal="left" vertical="center"/>
    </xf>
    <xf numFmtId="0" fontId="11" fillId="0" borderId="11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left" vertical="top" wrapText="1"/>
    </xf>
    <xf numFmtId="0" fontId="11" fillId="2" borderId="28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0" borderId="22" xfId="0" applyFont="1" applyBorder="1" applyAlignment="1" applyProtection="1">
      <alignment horizontal="center"/>
      <protection locked="0"/>
    </xf>
    <xf numFmtId="0" fontId="11" fillId="0" borderId="23" xfId="0" applyFont="1" applyBorder="1" applyAlignment="1" applyProtection="1">
      <alignment horizontal="center"/>
      <protection locked="0"/>
    </xf>
    <xf numFmtId="0" fontId="11" fillId="0" borderId="24" xfId="0" applyFont="1" applyBorder="1" applyAlignment="1" applyProtection="1">
      <alignment horizontal="center"/>
      <protection locked="0"/>
    </xf>
    <xf numFmtId="0" fontId="17" fillId="0" borderId="25" xfId="0" applyFont="1" applyBorder="1" applyAlignment="1" applyProtection="1">
      <alignment horizontal="center" vertical="center"/>
      <protection locked="0"/>
    </xf>
    <xf numFmtId="0" fontId="13" fillId="0" borderId="5" xfId="0" applyFont="1" applyBorder="1" applyAlignment="1" applyProtection="1">
      <alignment horizontal="left" vertical="center"/>
      <protection locked="0"/>
    </xf>
    <xf numFmtId="0" fontId="13" fillId="0" borderId="6" xfId="0" applyFont="1" applyBorder="1" applyAlignment="1" applyProtection="1">
      <alignment horizontal="left" vertical="center"/>
      <protection locked="0"/>
    </xf>
    <xf numFmtId="0" fontId="13" fillId="0" borderId="7" xfId="0" applyFont="1" applyBorder="1" applyAlignment="1" applyProtection="1">
      <alignment horizontal="left" vertical="center"/>
      <protection locked="0"/>
    </xf>
    <xf numFmtId="0" fontId="12" fillId="0" borderId="6" xfId="0" applyFont="1" applyFill="1" applyBorder="1" applyAlignment="1" applyProtection="1">
      <alignment horizontal="center"/>
      <protection locked="0"/>
    </xf>
    <xf numFmtId="0" fontId="18" fillId="3" borderId="1" xfId="0" applyFont="1" applyFill="1" applyBorder="1" applyAlignment="1" applyProtection="1">
      <alignment horizontal="center"/>
      <protection locked="0"/>
    </xf>
    <xf numFmtId="0" fontId="16" fillId="3" borderId="1" xfId="0" applyFont="1" applyFill="1" applyBorder="1" applyAlignment="1" applyProtection="1">
      <alignment horizontal="center" vertical="center" wrapText="1"/>
      <protection locked="0"/>
    </xf>
    <xf numFmtId="0" fontId="18" fillId="12" borderId="31" xfId="0" applyFont="1" applyFill="1" applyBorder="1" applyAlignment="1" applyProtection="1">
      <alignment horizontal="center" vertical="center"/>
      <protection locked="0"/>
    </xf>
    <xf numFmtId="0" fontId="18" fillId="12" borderId="14" xfId="0" applyFont="1" applyFill="1" applyBorder="1" applyAlignment="1" applyProtection="1">
      <alignment horizontal="center" vertical="center"/>
      <protection locked="0"/>
    </xf>
    <xf numFmtId="0" fontId="18" fillId="12" borderId="32" xfId="0" applyFont="1" applyFill="1" applyBorder="1" applyAlignment="1" applyProtection="1">
      <alignment horizontal="center" vertical="center"/>
      <protection locked="0"/>
    </xf>
    <xf numFmtId="0" fontId="26" fillId="3" borderId="1" xfId="0" applyFont="1" applyFill="1" applyBorder="1" applyAlignment="1" applyProtection="1">
      <alignment horizontal="center" vertical="center" wrapText="1"/>
      <protection locked="0"/>
    </xf>
    <xf numFmtId="0" fontId="13" fillId="3" borderId="1" xfId="0" applyFont="1" applyFill="1" applyBorder="1" applyAlignment="1" applyProtection="1">
      <alignment horizontal="center" vertical="center" wrapText="1"/>
      <protection locked="0"/>
    </xf>
    <xf numFmtId="0" fontId="13" fillId="3" borderId="28" xfId="0" applyFont="1" applyFill="1" applyBorder="1" applyAlignment="1" applyProtection="1">
      <alignment horizontal="center" vertical="center"/>
      <protection locked="0"/>
    </xf>
    <xf numFmtId="0" fontId="13" fillId="3" borderId="26" xfId="0" applyFont="1" applyFill="1" applyBorder="1" applyAlignment="1" applyProtection="1">
      <alignment horizontal="center" vertical="center"/>
      <protection locked="0"/>
    </xf>
    <xf numFmtId="0" fontId="13" fillId="4" borderId="5" xfId="0" applyFont="1" applyFill="1" applyBorder="1" applyAlignment="1" applyProtection="1">
      <alignment horizontal="center" vertical="center" wrapText="1"/>
      <protection locked="0"/>
    </xf>
    <xf numFmtId="0" fontId="13" fillId="4" borderId="7" xfId="0" applyFont="1" applyFill="1" applyBorder="1" applyAlignment="1" applyProtection="1">
      <alignment horizontal="center" vertical="center" wrapText="1"/>
      <protection locked="0"/>
    </xf>
    <xf numFmtId="0" fontId="13" fillId="15" borderId="5" xfId="0" applyFont="1" applyFill="1" applyBorder="1" applyAlignment="1" applyProtection="1">
      <alignment horizontal="center" vertical="center"/>
      <protection locked="0"/>
    </xf>
    <xf numFmtId="0" fontId="13" fillId="15" borderId="6" xfId="0" applyFont="1" applyFill="1" applyBorder="1" applyAlignment="1" applyProtection="1">
      <alignment horizontal="center" vertical="center"/>
      <protection locked="0"/>
    </xf>
    <xf numFmtId="0" fontId="13" fillId="15" borderId="7" xfId="0" applyFont="1" applyFill="1" applyBorder="1" applyAlignment="1" applyProtection="1">
      <alignment horizontal="center" vertical="center"/>
      <protection locked="0"/>
    </xf>
    <xf numFmtId="0" fontId="13" fillId="12" borderId="31" xfId="0" applyFont="1" applyFill="1" applyBorder="1" applyAlignment="1" applyProtection="1">
      <alignment horizontal="center"/>
      <protection locked="0"/>
    </xf>
    <xf numFmtId="0" fontId="13" fillId="12" borderId="14" xfId="0" applyFont="1" applyFill="1" applyBorder="1" applyAlignment="1" applyProtection="1">
      <alignment horizontal="center"/>
      <protection locked="0"/>
    </xf>
    <xf numFmtId="0" fontId="13" fillId="12" borderId="32" xfId="0" applyFont="1" applyFill="1" applyBorder="1" applyAlignment="1" applyProtection="1">
      <alignment horizontal="center"/>
      <protection locked="0"/>
    </xf>
    <xf numFmtId="0" fontId="26" fillId="4" borderId="5" xfId="0" applyFont="1" applyFill="1" applyBorder="1" applyAlignment="1" applyProtection="1">
      <alignment horizontal="center" vertical="center" wrapText="1"/>
      <protection locked="0"/>
    </xf>
    <xf numFmtId="0" fontId="26" fillId="4" borderId="7" xfId="0" applyFont="1" applyFill="1" applyBorder="1" applyAlignment="1" applyProtection="1">
      <alignment horizontal="center" vertical="center" wrapText="1"/>
      <protection locked="0"/>
    </xf>
    <xf numFmtId="0" fontId="26" fillId="15" borderId="5" xfId="0" applyFont="1" applyFill="1" applyBorder="1" applyAlignment="1" applyProtection="1">
      <alignment horizontal="center" vertical="center"/>
      <protection locked="0"/>
    </xf>
    <xf numFmtId="0" fontId="26" fillId="15" borderId="6" xfId="0" applyFont="1" applyFill="1" applyBorder="1" applyAlignment="1" applyProtection="1">
      <alignment horizontal="center" vertical="center"/>
      <protection locked="0"/>
    </xf>
    <xf numFmtId="0" fontId="26" fillId="15" borderId="7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 applyProtection="1">
      <alignment horizontal="center" vertical="center" wrapText="1"/>
    </xf>
    <xf numFmtId="0" fontId="11" fillId="15" borderId="1" xfId="0" applyFont="1" applyFill="1" applyBorder="1" applyAlignment="1" applyProtection="1">
      <alignment horizontal="center" vertical="center" wrapText="1"/>
    </xf>
    <xf numFmtId="43" fontId="18" fillId="0" borderId="1" xfId="0" applyNumberFormat="1" applyFont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center" vertical="center"/>
    </xf>
    <xf numFmtId="0" fontId="11" fillId="0" borderId="22" xfId="0" applyFont="1" applyBorder="1" applyAlignment="1" applyProtection="1">
      <alignment horizontal="center"/>
    </xf>
    <xf numFmtId="0" fontId="11" fillId="0" borderId="23" xfId="0" applyFont="1" applyBorder="1" applyAlignment="1" applyProtection="1">
      <alignment horizontal="center"/>
    </xf>
    <xf numFmtId="0" fontId="11" fillId="0" borderId="24" xfId="0" applyFont="1" applyBorder="1" applyAlignment="1" applyProtection="1">
      <alignment horizontal="center"/>
    </xf>
    <xf numFmtId="0" fontId="17" fillId="0" borderId="25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horizontal="left" vertical="center"/>
    </xf>
    <xf numFmtId="0" fontId="13" fillId="0" borderId="6" xfId="0" applyFont="1" applyBorder="1" applyAlignment="1" applyProtection="1">
      <alignment horizontal="left" vertical="center"/>
    </xf>
    <xf numFmtId="0" fontId="13" fillId="0" borderId="7" xfId="0" applyFont="1" applyBorder="1" applyAlignment="1" applyProtection="1">
      <alignment horizontal="left" vertical="center"/>
    </xf>
    <xf numFmtId="0" fontId="12" fillId="0" borderId="5" xfId="0" applyFont="1" applyBorder="1" applyAlignment="1" applyProtection="1">
      <alignment horizontal="left"/>
    </xf>
    <xf numFmtId="0" fontId="12" fillId="0" borderId="6" xfId="0" applyFont="1" applyBorder="1" applyAlignment="1" applyProtection="1">
      <alignment horizontal="left"/>
    </xf>
    <xf numFmtId="0" fontId="12" fillId="0" borderId="7" xfId="0" applyFont="1" applyBorder="1" applyAlignment="1" applyProtection="1">
      <alignment horizontal="left"/>
    </xf>
    <xf numFmtId="0" fontId="12" fillId="0" borderId="5" xfId="0" applyFont="1" applyBorder="1" applyAlignment="1" applyProtection="1"/>
    <xf numFmtId="0" fontId="12" fillId="0" borderId="6" xfId="0" applyFont="1" applyBorder="1" applyAlignment="1" applyProtection="1"/>
    <xf numFmtId="0" fontId="13" fillId="10" borderId="5" xfId="0" applyFont="1" applyFill="1" applyBorder="1" applyAlignment="1" applyProtection="1">
      <alignment horizontal="center"/>
    </xf>
    <xf numFmtId="0" fontId="13" fillId="10" borderId="7" xfId="0" applyFont="1" applyFill="1" applyBorder="1" applyAlignment="1" applyProtection="1">
      <alignment horizontal="center"/>
    </xf>
    <xf numFmtId="0" fontId="12" fillId="0" borderId="6" xfId="0" applyFont="1" applyBorder="1" applyAlignment="1" applyProtection="1">
      <alignment horizontal="center"/>
    </xf>
    <xf numFmtId="0" fontId="12" fillId="0" borderId="7" xfId="0" applyFont="1" applyBorder="1" applyAlignment="1" applyProtection="1">
      <alignment horizontal="center"/>
    </xf>
    <xf numFmtId="0" fontId="11" fillId="7" borderId="0" xfId="0" quotePrefix="1" applyFont="1" applyFill="1" applyAlignment="1">
      <alignment horizontal="left" vertical="center" wrapText="1"/>
    </xf>
    <xf numFmtId="0" fontId="13" fillId="13" borderId="28" xfId="0" quotePrefix="1" applyFont="1" applyFill="1" applyBorder="1" applyAlignment="1">
      <alignment horizontal="center" vertical="center"/>
    </xf>
    <xf numFmtId="0" fontId="13" fillId="13" borderId="29" xfId="0" quotePrefix="1" applyFont="1" applyFill="1" applyBorder="1" applyAlignment="1">
      <alignment horizontal="center" vertical="center"/>
    </xf>
    <xf numFmtId="0" fontId="13" fillId="13" borderId="26" xfId="0" quotePrefix="1" applyFont="1" applyFill="1" applyBorder="1" applyAlignment="1">
      <alignment horizontal="center" vertical="center"/>
    </xf>
    <xf numFmtId="0" fontId="11" fillId="9" borderId="33" xfId="0" applyFont="1" applyFill="1" applyBorder="1" applyAlignment="1">
      <alignment horizontal="center" vertical="center" wrapText="1"/>
    </xf>
    <xf numFmtId="0" fontId="11" fillId="9" borderId="19" xfId="0" applyFont="1" applyFill="1" applyBorder="1" applyAlignment="1">
      <alignment horizontal="center" vertical="center" wrapText="1"/>
    </xf>
    <xf numFmtId="0" fontId="11" fillId="9" borderId="25" xfId="0" applyFont="1" applyFill="1" applyBorder="1" applyAlignment="1">
      <alignment horizontal="center" vertical="center" wrapText="1"/>
    </xf>
    <xf numFmtId="0" fontId="11" fillId="9" borderId="20" xfId="0" applyFont="1" applyFill="1" applyBorder="1" applyAlignment="1">
      <alignment horizontal="center" vertical="center" wrapText="1"/>
    </xf>
    <xf numFmtId="0" fontId="13" fillId="9" borderId="28" xfId="0" applyFont="1" applyFill="1" applyBorder="1" applyAlignment="1">
      <alignment horizontal="center" vertical="center"/>
    </xf>
    <xf numFmtId="0" fontId="13" fillId="9" borderId="26" xfId="0" applyFont="1" applyFill="1" applyBorder="1" applyAlignment="1">
      <alignment horizontal="center" vertical="center"/>
    </xf>
    <xf numFmtId="0" fontId="22" fillId="0" borderId="0" xfId="0" quotePrefix="1" applyFont="1" applyAlignment="1">
      <alignment horizontal="left" vertical="top" wrapText="1"/>
    </xf>
  </cellXfs>
  <cellStyles count="4">
    <cellStyle name="Comma" xfId="1" builtinId="3"/>
    <cellStyle name="Normal" xfId="0" builtinId="0"/>
    <cellStyle name="Normal 2" xfId="2"/>
    <cellStyle name="เครื่องหมายจุลภาค 2" xfId="3"/>
  </cellStyles>
  <dxfs count="0"/>
  <tableStyles count="0" defaultTableStyle="TableStyleMedium9" defaultPivotStyle="PivotStyleLight16"/>
  <colors>
    <mruColors>
      <color rgb="FF0000FF"/>
      <color rgb="FF0033CC"/>
      <color rgb="FFCCFFFF"/>
      <color rgb="FFCCFFCC"/>
      <color rgb="FFFFFFCC"/>
      <color rgb="FFFFFBF7"/>
      <color rgb="FFFFF9F3"/>
      <color rgb="FFFFF3E7"/>
      <color rgb="FFFFDF7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190500</xdr:rowOff>
    </xdr:from>
    <xdr:to>
      <xdr:col>0</xdr:col>
      <xdr:colOff>775855</xdr:colOff>
      <xdr:row>2</xdr:row>
      <xdr:rowOff>81742</xdr:rowOff>
    </xdr:to>
    <xdr:pic>
      <xdr:nvPicPr>
        <xdr:cNvPr id="1060" name="Picture 1" descr="LOGO-LESS final.jpg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190500"/>
          <a:ext cx="745375" cy="7155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152400</xdr:rowOff>
    </xdr:from>
    <xdr:to>
      <xdr:col>0</xdr:col>
      <xdr:colOff>1306263</xdr:colOff>
      <xdr:row>3</xdr:row>
      <xdr:rowOff>60960</xdr:rowOff>
    </xdr:to>
    <xdr:pic>
      <xdr:nvPicPr>
        <xdr:cNvPr id="2" name="Picture 1" descr="LOGO-LESS final.jpg">
          <a:extLst>
            <a:ext uri="{FF2B5EF4-FFF2-40B4-BE49-F238E27FC236}">
              <a16:creationId xmlns:a16="http://schemas.microsoft.com/office/drawing/2014/main" id="{00000000-0008-0000-0100-00001E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52400"/>
          <a:ext cx="1001463" cy="1005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152400</xdr:rowOff>
    </xdr:from>
    <xdr:to>
      <xdr:col>0</xdr:col>
      <xdr:colOff>1306263</xdr:colOff>
      <xdr:row>3</xdr:row>
      <xdr:rowOff>60960</xdr:rowOff>
    </xdr:to>
    <xdr:pic>
      <xdr:nvPicPr>
        <xdr:cNvPr id="2" name="Picture 1" descr="LOGO-LESS final.jpg">
          <a:extLst>
            <a:ext uri="{FF2B5EF4-FFF2-40B4-BE49-F238E27FC236}">
              <a16:creationId xmlns:a16="http://schemas.microsoft.com/office/drawing/2014/main" id="{00000000-0008-0000-0100-00001E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52400"/>
          <a:ext cx="1001463" cy="1005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190500</xdr:rowOff>
    </xdr:from>
    <xdr:to>
      <xdr:col>1</xdr:col>
      <xdr:colOff>0</xdr:colOff>
      <xdr:row>2</xdr:row>
      <xdr:rowOff>137160</xdr:rowOff>
    </xdr:to>
    <xdr:pic>
      <xdr:nvPicPr>
        <xdr:cNvPr id="2" name="Picture 1" descr="LOGO-LESS final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190500"/>
          <a:ext cx="662940" cy="716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60"/>
  <sheetViews>
    <sheetView tabSelected="1" zoomScale="90" zoomScaleNormal="90" workbookViewId="0">
      <selection activeCell="N8" sqref="N8"/>
    </sheetView>
  </sheetViews>
  <sheetFormatPr defaultRowHeight="22.8"/>
  <cols>
    <col min="1" max="1" width="12.33203125" style="2" customWidth="1"/>
    <col min="2" max="2" width="17.5546875" style="2" customWidth="1"/>
    <col min="3" max="5" width="8.88671875" style="2"/>
    <col min="6" max="6" width="13" style="2" customWidth="1"/>
    <col min="7" max="9" width="8.88671875" style="2"/>
    <col min="10" max="10" width="15.44140625" style="2" customWidth="1"/>
    <col min="11" max="11" width="26.21875" style="2" customWidth="1"/>
    <col min="12" max="12" width="16.21875" style="2" customWidth="1"/>
    <col min="13" max="13" width="8.88671875" style="2"/>
    <col min="14" max="14" width="19.109375" style="2" customWidth="1"/>
    <col min="15" max="16384" width="8.88671875" style="2"/>
  </cols>
  <sheetData>
    <row r="1" spans="1:14" ht="34.799999999999997" customHeight="1">
      <c r="A1" s="145"/>
      <c r="B1" s="151" t="s">
        <v>0</v>
      </c>
      <c r="C1" s="151"/>
      <c r="D1" s="151"/>
      <c r="E1" s="151"/>
      <c r="F1" s="151"/>
      <c r="G1" s="151"/>
      <c r="H1" s="151"/>
      <c r="I1" s="151"/>
      <c r="J1" s="151"/>
      <c r="K1" s="46" t="s">
        <v>18</v>
      </c>
      <c r="L1" s="137" t="s">
        <v>65</v>
      </c>
    </row>
    <row r="2" spans="1:14" ht="30" customHeight="1">
      <c r="A2" s="146"/>
      <c r="B2" s="42" t="s">
        <v>5</v>
      </c>
      <c r="C2" s="155" t="s">
        <v>87</v>
      </c>
      <c r="D2" s="156"/>
      <c r="E2" s="156"/>
      <c r="F2" s="156"/>
      <c r="G2" s="156"/>
      <c r="H2" s="156"/>
      <c r="I2" s="156"/>
      <c r="J2" s="157"/>
      <c r="K2" s="46" t="s">
        <v>19</v>
      </c>
      <c r="L2" s="139" t="s">
        <v>108</v>
      </c>
    </row>
    <row r="3" spans="1:14" ht="30" customHeight="1">
      <c r="A3" s="146"/>
      <c r="B3" s="43" t="s">
        <v>3</v>
      </c>
      <c r="C3" s="152" t="s">
        <v>104</v>
      </c>
      <c r="D3" s="153"/>
      <c r="E3" s="153"/>
      <c r="F3" s="153"/>
      <c r="G3" s="153"/>
      <c r="H3" s="153"/>
      <c r="I3" s="153"/>
      <c r="J3" s="154"/>
      <c r="K3" s="46" t="s">
        <v>1</v>
      </c>
      <c r="L3" s="135">
        <v>1</v>
      </c>
    </row>
    <row r="4" spans="1:14" ht="30" customHeight="1">
      <c r="A4" s="147"/>
      <c r="B4" s="43" t="s">
        <v>4</v>
      </c>
      <c r="C4" s="167" t="s">
        <v>9</v>
      </c>
      <c r="D4" s="168"/>
      <c r="E4" s="168"/>
      <c r="F4" s="168"/>
      <c r="G4" s="169" t="s">
        <v>10</v>
      </c>
      <c r="H4" s="170"/>
      <c r="I4" s="171" t="s">
        <v>9</v>
      </c>
      <c r="J4" s="172"/>
      <c r="K4" s="44" t="s">
        <v>2</v>
      </c>
      <c r="L4" s="140">
        <v>243091</v>
      </c>
    </row>
    <row r="5" spans="1:14" ht="25.8" customHeight="1">
      <c r="A5" s="3"/>
      <c r="B5" s="4"/>
      <c r="C5" s="4"/>
      <c r="D5" s="4"/>
      <c r="E5" s="4"/>
      <c r="F5" s="4"/>
      <c r="G5" s="4"/>
      <c r="H5" s="4"/>
      <c r="I5" s="4"/>
      <c r="J5" s="4"/>
      <c r="K5" s="4"/>
      <c r="L5" s="5"/>
    </row>
    <row r="6" spans="1:14" ht="25.8" customHeight="1">
      <c r="A6" s="3"/>
      <c r="B6" s="173" t="s">
        <v>11</v>
      </c>
      <c r="C6" s="174"/>
      <c r="D6" s="174"/>
      <c r="E6" s="174"/>
      <c r="F6" s="174"/>
      <c r="G6" s="174"/>
      <c r="H6" s="174"/>
      <c r="I6" s="174"/>
      <c r="J6" s="174"/>
      <c r="K6" s="175"/>
      <c r="L6" s="5"/>
    </row>
    <row r="7" spans="1:14" ht="25.8" customHeight="1">
      <c r="A7" s="3"/>
      <c r="B7" s="6" t="s">
        <v>56</v>
      </c>
      <c r="C7" s="7"/>
      <c r="D7" s="7"/>
      <c r="E7" s="7"/>
      <c r="F7" s="7"/>
      <c r="G7" s="7"/>
      <c r="H7" s="7"/>
      <c r="I7" s="7"/>
      <c r="J7" s="7"/>
      <c r="K7" s="8"/>
      <c r="L7" s="5"/>
    </row>
    <row r="8" spans="1:14" ht="25.8" customHeight="1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5"/>
    </row>
    <row r="9" spans="1:14" ht="25.8" customHeight="1">
      <c r="A9" s="3"/>
      <c r="B9" s="148" t="s">
        <v>6</v>
      </c>
      <c r="C9" s="149"/>
      <c r="D9" s="149"/>
      <c r="E9" s="149"/>
      <c r="F9" s="149"/>
      <c r="G9" s="149"/>
      <c r="H9" s="149"/>
      <c r="I9" s="149"/>
      <c r="J9" s="149"/>
      <c r="K9" s="150"/>
      <c r="L9" s="5"/>
      <c r="N9" s="2" t="s">
        <v>55</v>
      </c>
    </row>
    <row r="10" spans="1:14" s="80" customFormat="1" ht="47.4" customHeight="1">
      <c r="A10" s="78"/>
      <c r="B10" s="179" t="s">
        <v>60</v>
      </c>
      <c r="C10" s="180"/>
      <c r="D10" s="180"/>
      <c r="E10" s="180"/>
      <c r="F10" s="180"/>
      <c r="G10" s="180"/>
      <c r="H10" s="180"/>
      <c r="I10" s="180"/>
      <c r="J10" s="180"/>
      <c r="K10" s="181"/>
      <c r="L10" s="79"/>
    </row>
    <row r="11" spans="1:14" s="80" customFormat="1" ht="24.6" customHeight="1">
      <c r="A11" s="78"/>
      <c r="B11" s="176" t="s">
        <v>111</v>
      </c>
      <c r="C11" s="177"/>
      <c r="D11" s="177"/>
      <c r="E11" s="177"/>
      <c r="F11" s="177"/>
      <c r="G11" s="177"/>
      <c r="H11" s="177"/>
      <c r="I11" s="177"/>
      <c r="J11" s="177"/>
      <c r="K11" s="178"/>
      <c r="L11" s="79"/>
    </row>
    <row r="12" spans="1:14" ht="42.6" customHeight="1">
      <c r="A12" s="3"/>
      <c r="B12" s="161" t="s">
        <v>112</v>
      </c>
      <c r="C12" s="162"/>
      <c r="D12" s="162"/>
      <c r="E12" s="162"/>
      <c r="F12" s="162"/>
      <c r="G12" s="162"/>
      <c r="H12" s="162"/>
      <c r="I12" s="162"/>
      <c r="J12" s="162"/>
      <c r="K12" s="163"/>
      <c r="L12" s="5"/>
    </row>
    <row r="13" spans="1:14" ht="45.6" customHeight="1">
      <c r="A13" s="3"/>
      <c r="B13" s="176" t="s">
        <v>113</v>
      </c>
      <c r="C13" s="177"/>
      <c r="D13" s="177"/>
      <c r="E13" s="177"/>
      <c r="F13" s="177"/>
      <c r="G13" s="177"/>
      <c r="H13" s="177"/>
      <c r="I13" s="177"/>
      <c r="J13" s="177"/>
      <c r="K13" s="178"/>
      <c r="L13" s="5"/>
    </row>
    <row r="14" spans="1:14" ht="29.4" customHeight="1">
      <c r="A14" s="3"/>
      <c r="B14" s="158" t="s">
        <v>110</v>
      </c>
      <c r="C14" s="159"/>
      <c r="D14" s="159"/>
      <c r="E14" s="159"/>
      <c r="F14" s="159"/>
      <c r="G14" s="159"/>
      <c r="H14" s="159"/>
      <c r="I14" s="159"/>
      <c r="J14" s="159"/>
      <c r="K14" s="160"/>
      <c r="L14" s="5"/>
    </row>
    <row r="15" spans="1:14" ht="25.8" customHeight="1">
      <c r="A15" s="3"/>
      <c r="B15" s="9" t="s">
        <v>114</v>
      </c>
      <c r="C15" s="10"/>
      <c r="D15" s="10"/>
      <c r="E15" s="10"/>
      <c r="F15" s="10"/>
      <c r="G15" s="10"/>
      <c r="H15" s="10"/>
      <c r="I15" s="10"/>
      <c r="J15" s="10"/>
      <c r="K15" s="11"/>
      <c r="L15" s="5"/>
    </row>
    <row r="16" spans="1:14" ht="25.8" customHeight="1">
      <c r="A16" s="3"/>
      <c r="B16" s="12"/>
      <c r="C16" s="72"/>
      <c r="D16" s="72"/>
      <c r="E16" s="72"/>
      <c r="F16" s="72"/>
      <c r="G16" s="72"/>
      <c r="H16" s="72"/>
      <c r="I16" s="72"/>
      <c r="J16" s="72"/>
      <c r="K16" s="72"/>
      <c r="L16" s="5"/>
    </row>
    <row r="17" spans="1:12" ht="25.8" customHeight="1">
      <c r="A17" s="3"/>
      <c r="B17" s="148" t="s">
        <v>15</v>
      </c>
      <c r="C17" s="149"/>
      <c r="D17" s="149"/>
      <c r="E17" s="149"/>
      <c r="F17" s="149"/>
      <c r="G17" s="149"/>
      <c r="H17" s="149"/>
      <c r="I17" s="149"/>
      <c r="J17" s="149"/>
      <c r="K17" s="150"/>
      <c r="L17" s="5"/>
    </row>
    <row r="18" spans="1:12" ht="25.8" customHeight="1">
      <c r="A18" s="3"/>
      <c r="B18" s="17" t="s">
        <v>13</v>
      </c>
      <c r="C18" s="18" t="s">
        <v>14</v>
      </c>
      <c r="D18" s="15"/>
      <c r="E18" s="15"/>
      <c r="F18" s="15"/>
      <c r="G18" s="15"/>
      <c r="H18" s="15"/>
      <c r="I18" s="15"/>
      <c r="J18" s="15"/>
      <c r="K18" s="16"/>
      <c r="L18" s="5"/>
    </row>
    <row r="19" spans="1:12" ht="25.8" customHeight="1">
      <c r="A19" s="3"/>
      <c r="B19" s="1" t="s">
        <v>12</v>
      </c>
      <c r="C19" s="19" t="s">
        <v>59</v>
      </c>
      <c r="D19" s="15"/>
      <c r="E19" s="15"/>
      <c r="F19" s="15"/>
      <c r="G19" s="15"/>
      <c r="H19" s="15"/>
      <c r="I19" s="15"/>
      <c r="J19" s="15"/>
      <c r="K19" s="16"/>
      <c r="L19" s="5"/>
    </row>
    <row r="20" spans="1:12" ht="25.8" customHeight="1">
      <c r="A20" s="3"/>
      <c r="B20" s="12"/>
      <c r="C20" s="4"/>
      <c r="D20" s="4"/>
      <c r="E20" s="4"/>
      <c r="F20" s="4"/>
      <c r="G20" s="4"/>
      <c r="H20" s="4"/>
      <c r="I20" s="4"/>
      <c r="J20" s="4"/>
      <c r="K20" s="4"/>
      <c r="L20" s="5"/>
    </row>
    <row r="21" spans="1:12" ht="19.95" customHeight="1">
      <c r="A21" s="4"/>
      <c r="B21" s="148" t="s">
        <v>22</v>
      </c>
      <c r="C21" s="149"/>
      <c r="D21" s="149"/>
      <c r="E21" s="149"/>
      <c r="F21" s="149"/>
      <c r="G21" s="149"/>
      <c r="H21" s="149"/>
      <c r="I21" s="149"/>
      <c r="J21" s="149"/>
      <c r="K21" s="150"/>
      <c r="L21" s="5"/>
    </row>
    <row r="22" spans="1:12" ht="29.4" customHeight="1">
      <c r="A22" s="4"/>
      <c r="B22" s="73" t="s">
        <v>13</v>
      </c>
      <c r="C22" s="18" t="s">
        <v>14</v>
      </c>
      <c r="D22" s="15"/>
      <c r="E22" s="15"/>
      <c r="F22" s="15"/>
      <c r="G22" s="15"/>
      <c r="H22" s="15"/>
      <c r="I22" s="15"/>
      <c r="J22" s="15"/>
      <c r="K22" s="16"/>
      <c r="L22" s="5"/>
    </row>
    <row r="23" spans="1:12" ht="29.4" customHeight="1">
      <c r="A23" s="4"/>
      <c r="B23" s="182" t="s">
        <v>12</v>
      </c>
      <c r="C23" s="74" t="s">
        <v>57</v>
      </c>
      <c r="D23" s="15"/>
      <c r="E23" s="15"/>
      <c r="F23" s="15"/>
      <c r="G23" s="15"/>
      <c r="H23" s="15"/>
      <c r="I23" s="15"/>
      <c r="J23" s="15"/>
      <c r="K23" s="16"/>
      <c r="L23" s="5"/>
    </row>
    <row r="24" spans="1:12" ht="29.4" customHeight="1">
      <c r="A24" s="4"/>
      <c r="B24" s="183"/>
      <c r="C24" s="75" t="s">
        <v>58</v>
      </c>
      <c r="D24" s="76"/>
      <c r="E24" s="76"/>
      <c r="F24" s="76"/>
      <c r="G24" s="76"/>
      <c r="H24" s="76"/>
      <c r="I24" s="76"/>
      <c r="J24" s="76"/>
      <c r="K24" s="77"/>
      <c r="L24" s="5"/>
    </row>
    <row r="25" spans="1:12" ht="27.6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5"/>
    </row>
    <row r="26" spans="1:12" ht="45" customHeight="1">
      <c r="A26" s="4"/>
      <c r="B26" s="164" t="s">
        <v>61</v>
      </c>
      <c r="C26" s="165"/>
      <c r="D26" s="165"/>
      <c r="E26" s="165"/>
      <c r="F26" s="165"/>
      <c r="G26" s="165"/>
      <c r="H26" s="165"/>
      <c r="I26" s="165"/>
      <c r="J26" s="165"/>
      <c r="K26" s="166"/>
      <c r="L26" s="5"/>
    </row>
    <row r="27" spans="1:12" ht="30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5"/>
    </row>
    <row r="28" spans="1:12" ht="19.95" customHeight="1" thickBot="1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4"/>
    </row>
    <row r="29" spans="1:12" ht="19.9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</sheetData>
  <sheetProtection algorithmName="SHA-512" hashValue="7N7KssOo/azDsh5MocU3kM4S9s7+EBGfU1y18miVbv72SE+Zql/XVUKyG4w1lebuFk1Nd17CI1Jtyepu2ux+4w==" saltValue="g/dckmkLCR5aGZOhVVfngg==" spinCount="100000" sheet="1" objects="1" scenarios="1"/>
  <customSheetViews>
    <customSheetView guid="{4A84D616-4AC1-4199-B962-FE0AC76EE94A}" showPageBreaks="1" view="pageLayout">
      <selection activeCell="B7" sqref="B7:K8"/>
      <pageMargins left="0.7" right="0.7" top="0.75" bottom="0.75" header="0.3" footer="0.3"/>
      <pageSetup paperSize="9" orientation="landscape" horizontalDpi="1200" verticalDpi="1200" r:id="rId1"/>
    </customSheetView>
  </customSheetViews>
  <mergeCells count="18">
    <mergeCell ref="B26:K26"/>
    <mergeCell ref="B21:K21"/>
    <mergeCell ref="C4:F4"/>
    <mergeCell ref="G4:H4"/>
    <mergeCell ref="I4:J4"/>
    <mergeCell ref="B6:K6"/>
    <mergeCell ref="B13:K13"/>
    <mergeCell ref="B10:K10"/>
    <mergeCell ref="B23:B24"/>
    <mergeCell ref="B11:K11"/>
    <mergeCell ref="A1:A4"/>
    <mergeCell ref="B9:K9"/>
    <mergeCell ref="B17:K17"/>
    <mergeCell ref="B1:J1"/>
    <mergeCell ref="C3:J3"/>
    <mergeCell ref="C2:J2"/>
    <mergeCell ref="B14:K14"/>
    <mergeCell ref="B12:K12"/>
  </mergeCells>
  <pageMargins left="0.7" right="0.7" top="0.75" bottom="0.75" header="0.3" footer="0.3"/>
  <pageSetup paperSize="9" orientation="landscape" horizontalDpi="1200" verticalDpi="1200" r:id="rId2"/>
  <ignoredErrors>
    <ignoredError sqref="L2" numberStoredAsText="1"/>
  </ignoredError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54"/>
  <sheetViews>
    <sheetView topLeftCell="A2" zoomScale="87" zoomScaleNormal="87" workbookViewId="0">
      <selection activeCell="G10" sqref="G10"/>
    </sheetView>
  </sheetViews>
  <sheetFormatPr defaultRowHeight="22.8"/>
  <cols>
    <col min="1" max="1" width="26.109375" style="55" customWidth="1"/>
    <col min="2" max="2" width="15.6640625" style="55" customWidth="1"/>
    <col min="3" max="3" width="20.6640625" style="55" customWidth="1"/>
    <col min="4" max="4" width="16.44140625" style="55" customWidth="1"/>
    <col min="5" max="5" width="20.88671875" style="55" customWidth="1"/>
    <col min="6" max="6" width="22.44140625" style="55" customWidth="1"/>
    <col min="7" max="7" width="20.88671875" style="55" customWidth="1"/>
    <col min="8" max="8" width="16.21875" style="55" customWidth="1"/>
    <col min="9" max="9" width="18.5546875" style="55" customWidth="1"/>
    <col min="10" max="11" width="17.44140625" style="55" customWidth="1"/>
    <col min="12" max="12" width="20" style="55" customWidth="1"/>
    <col min="13" max="13" width="18.44140625" style="55" customWidth="1"/>
    <col min="14" max="16384" width="8.88671875" style="55"/>
  </cols>
  <sheetData>
    <row r="1" spans="1:13" ht="34.799999999999997" customHeight="1">
      <c r="A1" s="184"/>
      <c r="B1" s="187" t="s">
        <v>0</v>
      </c>
      <c r="C1" s="187"/>
      <c r="D1" s="187"/>
      <c r="E1" s="187"/>
      <c r="F1" s="187"/>
      <c r="G1" s="187"/>
      <c r="H1" s="187"/>
      <c r="I1" s="187"/>
      <c r="J1" s="187"/>
      <c r="K1" s="56" t="s">
        <v>18</v>
      </c>
      <c r="L1" s="132" t="str">
        <f>+ลักษณะกิจกรรม!L1</f>
        <v>LESS-TM-01</v>
      </c>
    </row>
    <row r="2" spans="1:13" ht="25.8" customHeight="1">
      <c r="A2" s="185"/>
      <c r="B2" s="56" t="s">
        <v>5</v>
      </c>
      <c r="C2" s="188" t="str">
        <f>+ลักษณะกิจกรรม!C2</f>
        <v>การใช้หรือเปลี่ยนยานพาหนะเครื่องยนต์สันดาปภายในเป็นยานพาหนะไฟฟ้า</v>
      </c>
      <c r="D2" s="189"/>
      <c r="E2" s="189"/>
      <c r="F2" s="189"/>
      <c r="G2" s="189"/>
      <c r="H2" s="189"/>
      <c r="I2" s="189"/>
      <c r="J2" s="190"/>
      <c r="K2" s="54" t="s">
        <v>19</v>
      </c>
      <c r="L2" s="133" t="str">
        <f>+ลักษณะกิจกรรม!L2</f>
        <v>01</v>
      </c>
    </row>
    <row r="3" spans="1:13" ht="25.8" customHeight="1">
      <c r="A3" s="185"/>
      <c r="B3" s="54" t="s">
        <v>3</v>
      </c>
      <c r="C3" s="152" t="s">
        <v>104</v>
      </c>
      <c r="D3" s="153"/>
      <c r="E3" s="153"/>
      <c r="F3" s="153"/>
      <c r="G3" s="153"/>
      <c r="H3" s="153"/>
      <c r="I3" s="153"/>
      <c r="J3" s="154"/>
      <c r="K3" s="54" t="s">
        <v>1</v>
      </c>
      <c r="L3" s="133">
        <v>2</v>
      </c>
    </row>
    <row r="4" spans="1:13" ht="25.8" customHeight="1">
      <c r="A4" s="186"/>
      <c r="B4" s="54" t="s">
        <v>4</v>
      </c>
      <c r="C4" s="167" t="str">
        <f>+ลักษณะกิจกรรม!C4</f>
        <v>กรอกข้อมูล</v>
      </c>
      <c r="D4" s="168"/>
      <c r="E4" s="168"/>
      <c r="F4" s="101" t="s">
        <v>10</v>
      </c>
      <c r="G4" s="191" t="str">
        <f>ลักษณะกิจกรรม!$I$4</f>
        <v>กรอกข้อมูล</v>
      </c>
      <c r="H4" s="191"/>
      <c r="I4" s="171"/>
      <c r="J4" s="172"/>
      <c r="K4" s="54" t="s">
        <v>2</v>
      </c>
      <c r="L4" s="134">
        <f>+ลักษณะกิจกรรม!L4</f>
        <v>243091</v>
      </c>
    </row>
    <row r="5" spans="1:13" ht="25.8" customHeight="1">
      <c r="A5" s="57"/>
      <c r="B5" s="58"/>
      <c r="C5" s="31"/>
      <c r="D5" s="31"/>
      <c r="E5" s="31"/>
      <c r="F5" s="59"/>
      <c r="G5" s="59"/>
      <c r="H5" s="59"/>
      <c r="I5" s="32"/>
      <c r="J5" s="32"/>
      <c r="K5" s="58"/>
      <c r="L5" s="60"/>
    </row>
    <row r="6" spans="1:13" ht="35.4" customHeight="1">
      <c r="A6" s="194" t="s">
        <v>103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6"/>
    </row>
    <row r="7" spans="1:13" ht="30" customHeight="1">
      <c r="A7" s="197" t="s">
        <v>67</v>
      </c>
      <c r="B7" s="198" t="s">
        <v>97</v>
      </c>
      <c r="C7" s="199" t="s">
        <v>68</v>
      </c>
      <c r="D7" s="201" t="s">
        <v>69</v>
      </c>
      <c r="E7" s="202"/>
      <c r="F7" s="203" t="s">
        <v>91</v>
      </c>
      <c r="G7" s="204"/>
      <c r="H7" s="204"/>
      <c r="I7" s="205"/>
      <c r="J7" s="193" t="s">
        <v>51</v>
      </c>
      <c r="K7" s="193" t="s">
        <v>47</v>
      </c>
      <c r="L7" s="193" t="s">
        <v>48</v>
      </c>
    </row>
    <row r="8" spans="1:13" ht="64.8" customHeight="1">
      <c r="A8" s="197"/>
      <c r="B8" s="198"/>
      <c r="C8" s="200"/>
      <c r="D8" s="112" t="s">
        <v>26</v>
      </c>
      <c r="E8" s="113" t="s">
        <v>70</v>
      </c>
      <c r="F8" s="114" t="s">
        <v>99</v>
      </c>
      <c r="G8" s="115" t="s">
        <v>100</v>
      </c>
      <c r="H8" s="116" t="s">
        <v>101</v>
      </c>
      <c r="I8" s="116" t="s">
        <v>95</v>
      </c>
      <c r="J8" s="193"/>
      <c r="K8" s="193"/>
      <c r="L8" s="193"/>
    </row>
    <row r="9" spans="1:13" ht="25.8" customHeight="1">
      <c r="A9" s="107" t="s">
        <v>72</v>
      </c>
      <c r="B9" s="123"/>
      <c r="C9" s="122"/>
      <c r="D9" s="124"/>
      <c r="E9" s="143"/>
      <c r="F9" s="144"/>
      <c r="G9" s="144"/>
      <c r="H9" s="122"/>
      <c r="I9" s="143"/>
      <c r="J9" s="110">
        <f>IFERROR(($E9*(VLOOKUP($D9,อ้างอิง!$C$11:$F$21,4,FALSE))),0)*B9</f>
        <v>0</v>
      </c>
      <c r="K9" s="110">
        <f>(F9*อ้างอิง!$F$22)+IFERROR(($I9*(VLOOKUP($H9,อ้างอิง!$C$11:$F$21,4,FALSE))),0)</f>
        <v>0</v>
      </c>
      <c r="L9" s="110">
        <f t="shared" ref="L9" si="0">J9-K9</f>
        <v>0</v>
      </c>
    </row>
    <row r="10" spans="1:13" ht="25.8" customHeight="1">
      <c r="A10" s="128"/>
      <c r="B10" s="123"/>
      <c r="C10" s="122"/>
      <c r="D10" s="124"/>
      <c r="E10" s="143"/>
      <c r="F10" s="144"/>
      <c r="G10" s="143"/>
      <c r="H10" s="122"/>
      <c r="I10" s="143"/>
      <c r="J10" s="110">
        <f>IFERROR(($E10*(VLOOKUP($D10,อ้างอิง!$C$11:$F$21,4,FALSE))),0)*B10</f>
        <v>0</v>
      </c>
      <c r="K10" s="110">
        <f>(F10*อ้างอิง!$F$22)+IFERROR(($I10*(VLOOKUP($H10,อ้างอิง!$C$11:$F$21,4,FALSE))),0)</f>
        <v>0</v>
      </c>
      <c r="L10" s="110">
        <f t="shared" ref="L10:L53" si="1">J10-K10</f>
        <v>0</v>
      </c>
      <c r="M10" s="55" t="s">
        <v>55</v>
      </c>
    </row>
    <row r="11" spans="1:13" ht="25.8" customHeight="1">
      <c r="A11" s="128"/>
      <c r="B11" s="123"/>
      <c r="C11" s="122"/>
      <c r="D11" s="124"/>
      <c r="E11" s="143"/>
      <c r="F11" s="144"/>
      <c r="G11" s="144"/>
      <c r="H11" s="122"/>
      <c r="I11" s="143"/>
      <c r="J11" s="110">
        <f>IFERROR(($E11*(VLOOKUP($D11,อ้างอิง!$C$11:$F$21,4,FALSE))),0)*B11</f>
        <v>0</v>
      </c>
      <c r="K11" s="110">
        <f>(F11*อ้างอิง!$F$22)+IFERROR(($I11*(VLOOKUP($H11,อ้างอิง!$C$11:$F$21,4,FALSE))),0)</f>
        <v>0</v>
      </c>
      <c r="L11" s="110">
        <f t="shared" si="1"/>
        <v>0</v>
      </c>
    </row>
    <row r="12" spans="1:13" ht="25.8" customHeight="1">
      <c r="A12" s="128"/>
      <c r="B12" s="123"/>
      <c r="C12" s="122"/>
      <c r="D12" s="124"/>
      <c r="E12" s="143"/>
      <c r="F12" s="144"/>
      <c r="G12" s="144"/>
      <c r="H12" s="122"/>
      <c r="I12" s="143"/>
      <c r="J12" s="110">
        <f>IFERROR(($E12*(VLOOKUP($D12,อ้างอิง!$C$11:$F$21,4,FALSE))),0)*B12</f>
        <v>0</v>
      </c>
      <c r="K12" s="110">
        <f>(F12*อ้างอิง!$F$22)+IFERROR(($I12*(VLOOKUP($H12,อ้างอิง!$C$11:$F$21,4,FALSE))),0)</f>
        <v>0</v>
      </c>
      <c r="L12" s="110">
        <f t="shared" si="1"/>
        <v>0</v>
      </c>
    </row>
    <row r="13" spans="1:13" ht="25.8" customHeight="1">
      <c r="A13" s="128"/>
      <c r="B13" s="123"/>
      <c r="C13" s="122"/>
      <c r="D13" s="124"/>
      <c r="E13" s="143"/>
      <c r="F13" s="144"/>
      <c r="G13" s="144"/>
      <c r="H13" s="122"/>
      <c r="I13" s="143"/>
      <c r="J13" s="110">
        <f>IFERROR(($E13*(VLOOKUP($D13,อ้างอิง!$C$11:$F$21,4,FALSE))),0)*B13</f>
        <v>0</v>
      </c>
      <c r="K13" s="110">
        <f>(F13*อ้างอิง!$F$22)+IFERROR(($I13*(VLOOKUP($H13,อ้างอิง!$C$11:$F$21,4,FALSE))),0)</f>
        <v>0</v>
      </c>
      <c r="L13" s="110">
        <f t="shared" si="1"/>
        <v>0</v>
      </c>
    </row>
    <row r="14" spans="1:13" ht="25.8" customHeight="1">
      <c r="A14" s="129"/>
      <c r="B14" s="123"/>
      <c r="C14" s="126"/>
      <c r="D14" s="124"/>
      <c r="E14" s="143"/>
      <c r="F14" s="144"/>
      <c r="G14" s="144"/>
      <c r="H14" s="122"/>
      <c r="I14" s="143"/>
      <c r="J14" s="110">
        <f>IFERROR(($E14*(VLOOKUP($D14,อ้างอิง!$C$11:$F$21,4,FALSE))),0)*B14</f>
        <v>0</v>
      </c>
      <c r="K14" s="110">
        <f>(F14*อ้างอิง!$F$22)+IFERROR(($I14*(VLOOKUP($H14,อ้างอิง!$C$11:$F$21,4,FALSE))),0)</f>
        <v>0</v>
      </c>
      <c r="L14" s="110">
        <f t="shared" si="1"/>
        <v>0</v>
      </c>
    </row>
    <row r="15" spans="1:13" ht="25.8" customHeight="1">
      <c r="A15" s="128"/>
      <c r="B15" s="123"/>
      <c r="C15" s="122"/>
      <c r="D15" s="124"/>
      <c r="E15" s="143"/>
      <c r="F15" s="144"/>
      <c r="G15" s="144"/>
      <c r="H15" s="122"/>
      <c r="I15" s="143"/>
      <c r="J15" s="110">
        <f>IFERROR(($E15*(VLOOKUP($D15,อ้างอิง!$C$11:$F$21,4,FALSE))),0)*B15</f>
        <v>0</v>
      </c>
      <c r="K15" s="110">
        <f>(F15*อ้างอิง!$F$22)+IFERROR(($I15*(VLOOKUP($H15,อ้างอิง!$C$11:$F$21,4,FALSE))),0)</f>
        <v>0</v>
      </c>
      <c r="L15" s="110">
        <f t="shared" si="1"/>
        <v>0</v>
      </c>
    </row>
    <row r="16" spans="1:13" ht="25.8" customHeight="1">
      <c r="A16" s="128"/>
      <c r="B16" s="123"/>
      <c r="C16" s="122"/>
      <c r="D16" s="124"/>
      <c r="E16" s="143"/>
      <c r="F16" s="144"/>
      <c r="G16" s="144"/>
      <c r="H16" s="122"/>
      <c r="I16" s="143"/>
      <c r="J16" s="110">
        <f>IFERROR(($E16*(VLOOKUP($D16,อ้างอิง!$C$11:$F$21,4,FALSE))),0)*B16</f>
        <v>0</v>
      </c>
      <c r="K16" s="110">
        <f>(F16*อ้างอิง!$F$22)+IFERROR(($I16*(VLOOKUP($H16,อ้างอิง!$C$11:$F$21,4,FALSE))),0)</f>
        <v>0</v>
      </c>
      <c r="L16" s="110">
        <f t="shared" si="1"/>
        <v>0</v>
      </c>
    </row>
    <row r="17" spans="1:12" ht="25.8" customHeight="1">
      <c r="A17" s="128"/>
      <c r="B17" s="123"/>
      <c r="C17" s="122"/>
      <c r="D17" s="124"/>
      <c r="E17" s="143"/>
      <c r="F17" s="144"/>
      <c r="G17" s="144"/>
      <c r="H17" s="122"/>
      <c r="I17" s="143"/>
      <c r="J17" s="110">
        <f>IFERROR(($E17*(VLOOKUP($D17,อ้างอิง!$C$11:$F$21,4,FALSE))),0)*B17</f>
        <v>0</v>
      </c>
      <c r="K17" s="110">
        <f>(F17*อ้างอิง!$F$22)+IFERROR(($I17*(VLOOKUP($H17,อ้างอิง!$C$11:$F$21,4,FALSE))),0)</f>
        <v>0</v>
      </c>
      <c r="L17" s="110">
        <f t="shared" si="1"/>
        <v>0</v>
      </c>
    </row>
    <row r="18" spans="1:12" ht="25.8" customHeight="1">
      <c r="A18" s="128"/>
      <c r="B18" s="123"/>
      <c r="C18" s="122"/>
      <c r="D18" s="124"/>
      <c r="E18" s="143"/>
      <c r="F18" s="144"/>
      <c r="G18" s="144"/>
      <c r="H18" s="122"/>
      <c r="I18" s="143"/>
      <c r="J18" s="110">
        <f>IFERROR(($E18*(VLOOKUP($D18,อ้างอิง!$C$11:$F$21,4,FALSE))),0)*B18</f>
        <v>0</v>
      </c>
      <c r="K18" s="110">
        <f>(F18*อ้างอิง!$F$22)+IFERROR(($I18*(VLOOKUP($H18,อ้างอิง!$C$11:$F$21,4,FALSE))),0)</f>
        <v>0</v>
      </c>
      <c r="L18" s="110">
        <f t="shared" si="1"/>
        <v>0</v>
      </c>
    </row>
    <row r="19" spans="1:12" ht="25.8" customHeight="1">
      <c r="A19" s="130"/>
      <c r="B19" s="123"/>
      <c r="C19" s="126"/>
      <c r="D19" s="124"/>
      <c r="E19" s="143"/>
      <c r="F19" s="144"/>
      <c r="G19" s="144"/>
      <c r="H19" s="122"/>
      <c r="I19" s="143"/>
      <c r="J19" s="110">
        <f>IFERROR(($E19*(VLOOKUP($D19,อ้างอิง!$C$11:$F$21,4,FALSE))),0)*B19</f>
        <v>0</v>
      </c>
      <c r="K19" s="110">
        <f>(F19*อ้างอิง!$F$22)+IFERROR(($I19*(VLOOKUP($H19,อ้างอิง!$C$11:$F$21,4,FALSE))),0)</f>
        <v>0</v>
      </c>
      <c r="L19" s="110">
        <f t="shared" si="1"/>
        <v>0</v>
      </c>
    </row>
    <row r="20" spans="1:12" ht="25.8" customHeight="1">
      <c r="A20" s="128"/>
      <c r="B20" s="123"/>
      <c r="C20" s="122"/>
      <c r="D20" s="124"/>
      <c r="E20" s="143"/>
      <c r="F20" s="144"/>
      <c r="G20" s="144"/>
      <c r="H20" s="122"/>
      <c r="I20" s="143"/>
      <c r="J20" s="110">
        <f>IFERROR(($E20*(VLOOKUP($D20,อ้างอิง!$C$11:$F$21,4,FALSE))),0)*B20</f>
        <v>0</v>
      </c>
      <c r="K20" s="110">
        <f>(F20*อ้างอิง!$F$22)+IFERROR(($I20*(VLOOKUP($H20,อ้างอิง!$C$11:$F$21,4,FALSE))),0)</f>
        <v>0</v>
      </c>
      <c r="L20" s="110">
        <f t="shared" si="1"/>
        <v>0</v>
      </c>
    </row>
    <row r="21" spans="1:12" ht="25.8" customHeight="1">
      <c r="A21" s="124"/>
      <c r="B21" s="123"/>
      <c r="C21" s="122"/>
      <c r="D21" s="124"/>
      <c r="E21" s="143"/>
      <c r="F21" s="144"/>
      <c r="G21" s="144"/>
      <c r="H21" s="122"/>
      <c r="I21" s="143"/>
      <c r="J21" s="110">
        <f>IFERROR(($E21*(VLOOKUP($D21,อ้างอิง!$C$11:$F$21,4,FALSE))),0)*B21</f>
        <v>0</v>
      </c>
      <c r="K21" s="110">
        <f>(F21*อ้างอิง!$F$22)+IFERROR(($I21*(VLOOKUP($H21,อ้างอิง!$C$11:$F$21,4,FALSE))),0)</f>
        <v>0</v>
      </c>
      <c r="L21" s="110">
        <f t="shared" si="1"/>
        <v>0</v>
      </c>
    </row>
    <row r="22" spans="1:12" ht="25.8" customHeight="1">
      <c r="A22" s="124"/>
      <c r="B22" s="123"/>
      <c r="C22" s="122"/>
      <c r="D22" s="124"/>
      <c r="E22" s="143"/>
      <c r="F22" s="144"/>
      <c r="G22" s="144"/>
      <c r="H22" s="122"/>
      <c r="I22" s="143"/>
      <c r="J22" s="110">
        <f>IFERROR(($E22*(VLOOKUP($D22,อ้างอิง!$C$11:$F$21,4,FALSE))),0)*B22</f>
        <v>0</v>
      </c>
      <c r="K22" s="110">
        <f>(F22*อ้างอิง!$F$22)+IFERROR(($I22*(VLOOKUP($H22,อ้างอิง!$C$11:$F$21,4,FALSE))),0)</f>
        <v>0</v>
      </c>
      <c r="L22" s="110">
        <f t="shared" si="1"/>
        <v>0</v>
      </c>
    </row>
    <row r="23" spans="1:12" ht="24">
      <c r="A23" s="124"/>
      <c r="B23" s="127"/>
      <c r="C23" s="122"/>
      <c r="D23" s="124"/>
      <c r="E23" s="143"/>
      <c r="F23" s="144"/>
      <c r="G23" s="144"/>
      <c r="H23" s="122"/>
      <c r="I23" s="143"/>
      <c r="J23" s="110">
        <f>IFERROR(($E23*(VLOOKUP($D23,อ้างอิง!$C$11:$F$21,4,FALSE))),0)*B23</f>
        <v>0</v>
      </c>
      <c r="K23" s="110">
        <f>(F23*อ้างอิง!$F$22)+IFERROR(($I23*(VLOOKUP($H23,อ้างอิง!$C$11:$F$21,4,FALSE))),0)</f>
        <v>0</v>
      </c>
      <c r="L23" s="110">
        <f t="shared" si="1"/>
        <v>0</v>
      </c>
    </row>
    <row r="24" spans="1:12" ht="24">
      <c r="A24" s="124"/>
      <c r="B24" s="125"/>
      <c r="C24" s="124"/>
      <c r="D24" s="124"/>
      <c r="E24" s="143"/>
      <c r="F24" s="144"/>
      <c r="G24" s="144"/>
      <c r="H24" s="122"/>
      <c r="I24" s="143"/>
      <c r="J24" s="110">
        <f>IFERROR(($E24*(VLOOKUP($D24,อ้างอิง!$C$11:$F$21,4,FALSE))),0)*B24</f>
        <v>0</v>
      </c>
      <c r="K24" s="110">
        <f>(F24*อ้างอิง!$F$22)+IFERROR(($I24*(VLOOKUP($H24,อ้างอิง!$C$11:$F$21,4,FALSE))),0)</f>
        <v>0</v>
      </c>
      <c r="L24" s="110">
        <f t="shared" si="1"/>
        <v>0</v>
      </c>
    </row>
    <row r="25" spans="1:12" ht="24">
      <c r="A25" s="124"/>
      <c r="B25" s="125"/>
      <c r="C25" s="124"/>
      <c r="D25" s="124"/>
      <c r="E25" s="143"/>
      <c r="F25" s="144"/>
      <c r="G25" s="144"/>
      <c r="H25" s="122"/>
      <c r="I25" s="143"/>
      <c r="J25" s="110">
        <f>IFERROR(($E25*(VLOOKUP($D25,อ้างอิง!$C$11:$F$21,4,FALSE))),0)*B25</f>
        <v>0</v>
      </c>
      <c r="K25" s="110">
        <f>(F25*อ้างอิง!$F$22)+IFERROR(($I25*(VLOOKUP($H25,อ้างอิง!$C$11:$F$21,4,FALSE))),0)</f>
        <v>0</v>
      </c>
      <c r="L25" s="110">
        <f t="shared" si="1"/>
        <v>0</v>
      </c>
    </row>
    <row r="26" spans="1:12" ht="24">
      <c r="A26" s="124"/>
      <c r="B26" s="125"/>
      <c r="C26" s="124"/>
      <c r="D26" s="124"/>
      <c r="E26" s="143"/>
      <c r="F26" s="144"/>
      <c r="G26" s="144"/>
      <c r="H26" s="122"/>
      <c r="I26" s="143"/>
      <c r="J26" s="110">
        <f>IFERROR(($E26*(VLOOKUP($D26,อ้างอิง!$C$11:$F$21,4,FALSE))),0)*B26</f>
        <v>0</v>
      </c>
      <c r="K26" s="110">
        <f>(F26*อ้างอิง!$F$22)+IFERROR(($I26*(VLOOKUP($H26,อ้างอิง!$C$11:$F$21,4,FALSE))),0)</f>
        <v>0</v>
      </c>
      <c r="L26" s="110">
        <f t="shared" si="1"/>
        <v>0</v>
      </c>
    </row>
    <row r="27" spans="1:12" ht="24">
      <c r="A27" s="124"/>
      <c r="B27" s="125"/>
      <c r="C27" s="124"/>
      <c r="D27" s="124"/>
      <c r="E27" s="143"/>
      <c r="F27" s="144"/>
      <c r="G27" s="144"/>
      <c r="H27" s="122"/>
      <c r="I27" s="143"/>
      <c r="J27" s="110">
        <f>IFERROR(($E27*(VLOOKUP($D27,อ้างอิง!$C$11:$F$21,4,FALSE))),0)*B27</f>
        <v>0</v>
      </c>
      <c r="K27" s="110">
        <f>(F27*อ้างอิง!$F$22)+IFERROR(($I27*(VLOOKUP($H27,อ้างอิง!$C$11:$F$21,4,FALSE))),0)</f>
        <v>0</v>
      </c>
      <c r="L27" s="110">
        <f t="shared" si="1"/>
        <v>0</v>
      </c>
    </row>
    <row r="28" spans="1:12" ht="24">
      <c r="A28" s="124"/>
      <c r="B28" s="125"/>
      <c r="C28" s="124"/>
      <c r="D28" s="124"/>
      <c r="E28" s="143"/>
      <c r="F28" s="144"/>
      <c r="G28" s="144"/>
      <c r="H28" s="122"/>
      <c r="I28" s="143"/>
      <c r="J28" s="110">
        <f>IFERROR(($E28*(VLOOKUP($D28,อ้างอิง!$C$11:$F$21,4,FALSE))),0)*B28</f>
        <v>0</v>
      </c>
      <c r="K28" s="110">
        <f>(F28*อ้างอิง!$F$22)+IFERROR(($I28*(VLOOKUP($H28,อ้างอิง!$C$11:$F$21,4,FALSE))),0)</f>
        <v>0</v>
      </c>
      <c r="L28" s="110">
        <f t="shared" si="1"/>
        <v>0</v>
      </c>
    </row>
    <row r="29" spans="1:12" ht="24">
      <c r="A29" s="124"/>
      <c r="B29" s="125"/>
      <c r="C29" s="124"/>
      <c r="D29" s="124"/>
      <c r="E29" s="143"/>
      <c r="F29" s="144"/>
      <c r="G29" s="144"/>
      <c r="H29" s="122"/>
      <c r="I29" s="143"/>
      <c r="J29" s="110">
        <f>IFERROR(($E29*(VLOOKUP($D29,อ้างอิง!$C$11:$F$21,4,FALSE))),0)*B29</f>
        <v>0</v>
      </c>
      <c r="K29" s="110">
        <f>(F29*อ้างอิง!$F$22)+IFERROR(($I29*(VLOOKUP($H29,อ้างอิง!$C$11:$F$21,4,FALSE))),0)</f>
        <v>0</v>
      </c>
      <c r="L29" s="110">
        <f t="shared" si="1"/>
        <v>0</v>
      </c>
    </row>
    <row r="30" spans="1:12" ht="24">
      <c r="A30" s="124"/>
      <c r="B30" s="125"/>
      <c r="C30" s="124"/>
      <c r="D30" s="124"/>
      <c r="E30" s="143"/>
      <c r="F30" s="144"/>
      <c r="G30" s="144"/>
      <c r="H30" s="122"/>
      <c r="I30" s="143"/>
      <c r="J30" s="110">
        <f>IFERROR(($E30*(VLOOKUP($D30,อ้างอิง!$C$11:$F$21,4,FALSE))),0)*B30</f>
        <v>0</v>
      </c>
      <c r="K30" s="110">
        <f>(F30*อ้างอิง!$F$22)+IFERROR(($I30*(VLOOKUP($H30,อ้างอิง!$C$11:$F$21,4,FALSE))),0)</f>
        <v>0</v>
      </c>
      <c r="L30" s="110">
        <f t="shared" si="1"/>
        <v>0</v>
      </c>
    </row>
    <row r="31" spans="1:12" ht="24">
      <c r="A31" s="124"/>
      <c r="B31" s="125"/>
      <c r="C31" s="124"/>
      <c r="D31" s="124"/>
      <c r="E31" s="143"/>
      <c r="F31" s="144"/>
      <c r="G31" s="144"/>
      <c r="H31" s="122"/>
      <c r="I31" s="143"/>
      <c r="J31" s="110">
        <f>IFERROR(($E31*(VLOOKUP($D31,อ้างอิง!$C$11:$F$21,4,FALSE))),0)*B31</f>
        <v>0</v>
      </c>
      <c r="K31" s="110">
        <f>(F31*อ้างอิง!$F$22)+IFERROR(($I31*(VLOOKUP($H31,อ้างอิง!$C$11:$F$21,4,FALSE))),0)</f>
        <v>0</v>
      </c>
      <c r="L31" s="110">
        <f t="shared" si="1"/>
        <v>0</v>
      </c>
    </row>
    <row r="32" spans="1:12" ht="24">
      <c r="A32" s="124"/>
      <c r="B32" s="125"/>
      <c r="C32" s="124"/>
      <c r="D32" s="124"/>
      <c r="E32" s="143"/>
      <c r="F32" s="144"/>
      <c r="G32" s="144"/>
      <c r="H32" s="122"/>
      <c r="I32" s="143"/>
      <c r="J32" s="110">
        <f>IFERROR(($E32*(VLOOKUP($D32,อ้างอิง!$C$11:$F$21,4,FALSE))),0)*B32</f>
        <v>0</v>
      </c>
      <c r="K32" s="110">
        <f>(F32*อ้างอิง!$F$22)+IFERROR(($I32*(VLOOKUP($H32,อ้างอิง!$C$11:$F$21,4,FALSE))),0)</f>
        <v>0</v>
      </c>
      <c r="L32" s="110">
        <f t="shared" si="1"/>
        <v>0</v>
      </c>
    </row>
    <row r="33" spans="1:12" ht="24">
      <c r="A33" s="124"/>
      <c r="B33" s="125"/>
      <c r="C33" s="124"/>
      <c r="D33" s="124"/>
      <c r="E33" s="143"/>
      <c r="F33" s="144"/>
      <c r="G33" s="144"/>
      <c r="H33" s="122"/>
      <c r="I33" s="143"/>
      <c r="J33" s="110">
        <f>IFERROR(($E33*(VLOOKUP($D33,อ้างอิง!$C$11:$F$21,4,FALSE))),0)*B33</f>
        <v>0</v>
      </c>
      <c r="K33" s="110">
        <f>(F33*อ้างอิง!$F$22)+IFERROR(($I33*(VLOOKUP($H33,อ้างอิง!$C$11:$F$21,4,FALSE))),0)</f>
        <v>0</v>
      </c>
      <c r="L33" s="110">
        <f t="shared" ref="L33:L43" si="2">J33-K33</f>
        <v>0</v>
      </c>
    </row>
    <row r="34" spans="1:12" ht="24">
      <c r="A34" s="124"/>
      <c r="B34" s="125"/>
      <c r="C34" s="124"/>
      <c r="D34" s="124"/>
      <c r="E34" s="143"/>
      <c r="F34" s="144"/>
      <c r="G34" s="144"/>
      <c r="H34" s="122"/>
      <c r="I34" s="143"/>
      <c r="J34" s="110">
        <f>IFERROR(($E34*(VLOOKUP($D34,อ้างอิง!$C$11:$F$21,4,FALSE))),0)*B34</f>
        <v>0</v>
      </c>
      <c r="K34" s="110">
        <f>(F34*อ้างอิง!$F$22)+IFERROR(($I34*(VLOOKUP($H34,อ้างอิง!$C$11:$F$21,4,FALSE))),0)</f>
        <v>0</v>
      </c>
      <c r="L34" s="110">
        <f t="shared" si="2"/>
        <v>0</v>
      </c>
    </row>
    <row r="35" spans="1:12" ht="24">
      <c r="A35" s="124"/>
      <c r="B35" s="125"/>
      <c r="C35" s="124"/>
      <c r="D35" s="124"/>
      <c r="E35" s="143"/>
      <c r="F35" s="144"/>
      <c r="G35" s="144"/>
      <c r="H35" s="122"/>
      <c r="I35" s="143"/>
      <c r="J35" s="110">
        <f>IFERROR(($E35*(VLOOKUP($D35,อ้างอิง!$C$11:$F$21,4,FALSE))),0)*B35</f>
        <v>0</v>
      </c>
      <c r="K35" s="110">
        <f>(F35*อ้างอิง!$F$22)+IFERROR(($I35*(VLOOKUP($H35,อ้างอิง!$C$11:$F$21,4,FALSE))),0)</f>
        <v>0</v>
      </c>
      <c r="L35" s="110">
        <f t="shared" si="2"/>
        <v>0</v>
      </c>
    </row>
    <row r="36" spans="1:12" ht="24">
      <c r="A36" s="124"/>
      <c r="B36" s="125"/>
      <c r="C36" s="124"/>
      <c r="D36" s="124"/>
      <c r="E36" s="143"/>
      <c r="F36" s="144"/>
      <c r="G36" s="144"/>
      <c r="H36" s="122"/>
      <c r="I36" s="143"/>
      <c r="J36" s="110">
        <f>IFERROR(($E36*(VLOOKUP($D36,อ้างอิง!$C$11:$F$21,4,FALSE))),0)*B36</f>
        <v>0</v>
      </c>
      <c r="K36" s="110">
        <f>(F36*อ้างอิง!$F$22)+IFERROR(($I36*(VLOOKUP($H36,อ้างอิง!$C$11:$F$21,4,FALSE))),0)</f>
        <v>0</v>
      </c>
      <c r="L36" s="110">
        <f t="shared" si="2"/>
        <v>0</v>
      </c>
    </row>
    <row r="37" spans="1:12" ht="24">
      <c r="A37" s="124"/>
      <c r="B37" s="125"/>
      <c r="C37" s="124"/>
      <c r="D37" s="124"/>
      <c r="E37" s="143"/>
      <c r="F37" s="144"/>
      <c r="G37" s="144"/>
      <c r="H37" s="122"/>
      <c r="I37" s="143"/>
      <c r="J37" s="110">
        <f>IFERROR(($E37*(VLOOKUP($D37,อ้างอิง!$C$11:$F$21,4,FALSE))),0)*B37</f>
        <v>0</v>
      </c>
      <c r="K37" s="110">
        <f>(F37*อ้างอิง!$F$22)+IFERROR(($I37*(VLOOKUP($H37,อ้างอิง!$C$11:$F$21,4,FALSE))),0)</f>
        <v>0</v>
      </c>
      <c r="L37" s="110">
        <f t="shared" si="2"/>
        <v>0</v>
      </c>
    </row>
    <row r="38" spans="1:12" ht="24">
      <c r="A38" s="124"/>
      <c r="B38" s="125"/>
      <c r="C38" s="124"/>
      <c r="D38" s="124"/>
      <c r="E38" s="143"/>
      <c r="F38" s="144"/>
      <c r="G38" s="144"/>
      <c r="H38" s="122"/>
      <c r="I38" s="143"/>
      <c r="J38" s="110">
        <f>IFERROR(($E38*(VLOOKUP($D38,อ้างอิง!$C$11:$F$21,4,FALSE))),0)*B38</f>
        <v>0</v>
      </c>
      <c r="K38" s="110">
        <f>(F38*อ้างอิง!$F$22)+IFERROR(($I38*(VLOOKUP($H38,อ้างอิง!$C$11:$F$21,4,FALSE))),0)</f>
        <v>0</v>
      </c>
      <c r="L38" s="110">
        <f t="shared" si="2"/>
        <v>0</v>
      </c>
    </row>
    <row r="39" spans="1:12" ht="24">
      <c r="A39" s="124"/>
      <c r="B39" s="125"/>
      <c r="C39" s="124"/>
      <c r="D39" s="124"/>
      <c r="E39" s="143"/>
      <c r="F39" s="144"/>
      <c r="G39" s="144"/>
      <c r="H39" s="122"/>
      <c r="I39" s="143"/>
      <c r="J39" s="110">
        <f>IFERROR(($E39*(VLOOKUP($D39,อ้างอิง!$C$11:$F$21,4,FALSE))),0)*B39</f>
        <v>0</v>
      </c>
      <c r="K39" s="110">
        <f>(F39*อ้างอิง!$F$22)+IFERROR(($I39*(VLOOKUP($H39,อ้างอิง!$C$11:$F$21,4,FALSE))),0)</f>
        <v>0</v>
      </c>
      <c r="L39" s="110">
        <f t="shared" si="2"/>
        <v>0</v>
      </c>
    </row>
    <row r="40" spans="1:12" ht="24">
      <c r="A40" s="124"/>
      <c r="B40" s="125"/>
      <c r="C40" s="124"/>
      <c r="D40" s="124"/>
      <c r="E40" s="143"/>
      <c r="F40" s="144"/>
      <c r="G40" s="144"/>
      <c r="H40" s="122"/>
      <c r="I40" s="143"/>
      <c r="J40" s="110">
        <f>IFERROR(($E40*(VLOOKUP($D40,อ้างอิง!$C$11:$F$21,4,FALSE))),0)*B40</f>
        <v>0</v>
      </c>
      <c r="K40" s="110">
        <f>(F40*อ้างอิง!$F$22)+IFERROR(($I40*(VLOOKUP($H40,อ้างอิง!$C$11:$F$21,4,FALSE))),0)</f>
        <v>0</v>
      </c>
      <c r="L40" s="110">
        <f t="shared" si="2"/>
        <v>0</v>
      </c>
    </row>
    <row r="41" spans="1:12" ht="24">
      <c r="A41" s="124"/>
      <c r="B41" s="125"/>
      <c r="C41" s="124"/>
      <c r="D41" s="124"/>
      <c r="E41" s="143"/>
      <c r="F41" s="144"/>
      <c r="G41" s="144"/>
      <c r="H41" s="122"/>
      <c r="I41" s="143"/>
      <c r="J41" s="110">
        <f>IFERROR(($E41*(VLOOKUP($D41,อ้างอิง!$C$11:$F$21,4,FALSE))),0)*B41</f>
        <v>0</v>
      </c>
      <c r="K41" s="110">
        <f>(F41*อ้างอิง!$F$22)+IFERROR(($I41*(VLOOKUP($H41,อ้างอิง!$C$11:$F$21,4,FALSE))),0)</f>
        <v>0</v>
      </c>
      <c r="L41" s="110">
        <f t="shared" si="2"/>
        <v>0</v>
      </c>
    </row>
    <row r="42" spans="1:12" ht="24">
      <c r="A42" s="124"/>
      <c r="B42" s="125"/>
      <c r="C42" s="124"/>
      <c r="D42" s="124"/>
      <c r="E42" s="143"/>
      <c r="F42" s="144"/>
      <c r="G42" s="144"/>
      <c r="H42" s="122"/>
      <c r="I42" s="143"/>
      <c r="J42" s="110">
        <f>IFERROR(($E42*(VLOOKUP($D42,อ้างอิง!$C$11:$F$21,4,FALSE))),0)*B42</f>
        <v>0</v>
      </c>
      <c r="K42" s="110">
        <f>(F42*อ้างอิง!$F$22)+IFERROR(($I42*(VLOOKUP($H42,อ้างอิง!$C$11:$F$21,4,FALSE))),0)</f>
        <v>0</v>
      </c>
      <c r="L42" s="110">
        <f t="shared" si="2"/>
        <v>0</v>
      </c>
    </row>
    <row r="43" spans="1:12" ht="24">
      <c r="A43" s="124"/>
      <c r="B43" s="125"/>
      <c r="C43" s="124"/>
      <c r="D43" s="124"/>
      <c r="E43" s="143"/>
      <c r="F43" s="144"/>
      <c r="G43" s="144"/>
      <c r="H43" s="122"/>
      <c r="I43" s="143"/>
      <c r="J43" s="110">
        <f>IFERROR(($E43*(VLOOKUP($D43,อ้างอิง!$C$11:$F$21,4,FALSE))),0)*B43</f>
        <v>0</v>
      </c>
      <c r="K43" s="110">
        <f>(F43*อ้างอิง!$F$22)+IFERROR(($I43*(VLOOKUP($H43,อ้างอิง!$C$11:$F$21,4,FALSE))),0)</f>
        <v>0</v>
      </c>
      <c r="L43" s="110">
        <f t="shared" si="2"/>
        <v>0</v>
      </c>
    </row>
    <row r="44" spans="1:12" ht="24">
      <c r="A44" s="124"/>
      <c r="B44" s="125"/>
      <c r="C44" s="124"/>
      <c r="D44" s="124"/>
      <c r="E44" s="143"/>
      <c r="F44" s="144"/>
      <c r="G44" s="144"/>
      <c r="H44" s="122"/>
      <c r="I44" s="143"/>
      <c r="J44" s="110">
        <f>IFERROR(($E44*(VLOOKUP($D44,อ้างอิง!$C$11:$F$21,4,FALSE))),0)*B44</f>
        <v>0</v>
      </c>
      <c r="K44" s="110">
        <f>(F44*อ้างอิง!$F$22)+IFERROR(($I44*(VLOOKUP($H44,อ้างอิง!$C$11:$F$21,4,FALSE))),0)</f>
        <v>0</v>
      </c>
      <c r="L44" s="110">
        <f t="shared" si="1"/>
        <v>0</v>
      </c>
    </row>
    <row r="45" spans="1:12" ht="24">
      <c r="A45" s="124"/>
      <c r="B45" s="125"/>
      <c r="C45" s="124"/>
      <c r="D45" s="124"/>
      <c r="E45" s="143"/>
      <c r="F45" s="144"/>
      <c r="G45" s="144"/>
      <c r="H45" s="122"/>
      <c r="I45" s="143"/>
      <c r="J45" s="110">
        <f>IFERROR(($E45*(VLOOKUP($D45,อ้างอิง!$C$11:$F$21,4,FALSE))),0)*B45</f>
        <v>0</v>
      </c>
      <c r="K45" s="110">
        <f>(F45*อ้างอิง!$F$22)+IFERROR(($I45*(VLOOKUP($H45,อ้างอิง!$C$11:$F$21,4,FALSE))),0)</f>
        <v>0</v>
      </c>
      <c r="L45" s="110">
        <f t="shared" si="1"/>
        <v>0</v>
      </c>
    </row>
    <row r="46" spans="1:12" ht="24">
      <c r="A46" s="124"/>
      <c r="B46" s="125"/>
      <c r="C46" s="124"/>
      <c r="D46" s="124"/>
      <c r="E46" s="143"/>
      <c r="F46" s="144"/>
      <c r="G46" s="144"/>
      <c r="H46" s="122"/>
      <c r="I46" s="143"/>
      <c r="J46" s="110">
        <f>IFERROR(($E46*(VLOOKUP($D46,อ้างอิง!$C$11:$F$21,4,FALSE))),0)*B46</f>
        <v>0</v>
      </c>
      <c r="K46" s="110">
        <f>(F46*อ้างอิง!$F$22)+IFERROR(($I46*(VLOOKUP($H46,อ้างอิง!$C$11:$F$21,4,FALSE))),0)</f>
        <v>0</v>
      </c>
      <c r="L46" s="110">
        <f t="shared" si="1"/>
        <v>0</v>
      </c>
    </row>
    <row r="47" spans="1:12" ht="24">
      <c r="A47" s="124"/>
      <c r="B47" s="125"/>
      <c r="C47" s="124"/>
      <c r="D47" s="124"/>
      <c r="E47" s="143"/>
      <c r="F47" s="144"/>
      <c r="G47" s="144"/>
      <c r="H47" s="122"/>
      <c r="I47" s="143"/>
      <c r="J47" s="110">
        <f>IFERROR(($E47*(VLOOKUP($D47,อ้างอิง!$C$11:$F$21,4,FALSE))),0)*B47</f>
        <v>0</v>
      </c>
      <c r="K47" s="110">
        <f>(F47*อ้างอิง!$F$22)+IFERROR(($I47*(VLOOKUP($H47,อ้างอิง!$C$11:$F$21,4,FALSE))),0)</f>
        <v>0</v>
      </c>
      <c r="L47" s="110">
        <f t="shared" si="1"/>
        <v>0</v>
      </c>
    </row>
    <row r="48" spans="1:12" ht="24">
      <c r="A48" s="124"/>
      <c r="B48" s="125"/>
      <c r="C48" s="124"/>
      <c r="D48" s="124"/>
      <c r="E48" s="143"/>
      <c r="F48" s="144"/>
      <c r="G48" s="144"/>
      <c r="H48" s="122"/>
      <c r="I48" s="143"/>
      <c r="J48" s="110">
        <f>IFERROR(($E48*(VLOOKUP($D48,อ้างอิง!$C$11:$F$21,4,FALSE))),0)*B48</f>
        <v>0</v>
      </c>
      <c r="K48" s="110">
        <f>(F48*อ้างอิง!$F$22)+IFERROR(($I48*(VLOOKUP($H48,อ้างอิง!$C$11:$F$21,4,FALSE))),0)</f>
        <v>0</v>
      </c>
      <c r="L48" s="110">
        <f t="shared" si="1"/>
        <v>0</v>
      </c>
    </row>
    <row r="49" spans="1:12" ht="24">
      <c r="A49" s="124"/>
      <c r="B49" s="125"/>
      <c r="C49" s="124"/>
      <c r="D49" s="124"/>
      <c r="E49" s="143"/>
      <c r="F49" s="144"/>
      <c r="G49" s="144"/>
      <c r="H49" s="122"/>
      <c r="I49" s="143"/>
      <c r="J49" s="110">
        <f>IFERROR(($E49*(VLOOKUP($D49,อ้างอิง!$C$11:$F$21,4,FALSE))),0)*B49</f>
        <v>0</v>
      </c>
      <c r="K49" s="110">
        <f>(F49*อ้างอิง!$F$22)+IFERROR(($I49*(VLOOKUP($H49,อ้างอิง!$C$11:$F$21,4,FALSE))),0)</f>
        <v>0</v>
      </c>
      <c r="L49" s="110">
        <f t="shared" si="1"/>
        <v>0</v>
      </c>
    </row>
    <row r="50" spans="1:12" ht="24">
      <c r="A50" s="124"/>
      <c r="B50" s="125"/>
      <c r="C50" s="124"/>
      <c r="D50" s="124"/>
      <c r="E50" s="143"/>
      <c r="F50" s="144"/>
      <c r="G50" s="144"/>
      <c r="H50" s="122"/>
      <c r="I50" s="143"/>
      <c r="J50" s="110">
        <f>IFERROR(($E50*(VLOOKUP($D50,อ้างอิง!$C$11:$F$21,4,FALSE))),0)*B50</f>
        <v>0</v>
      </c>
      <c r="K50" s="110">
        <f>(F50*อ้างอิง!$F$22)+IFERROR(($I50*(VLOOKUP($H50,อ้างอิง!$C$11:$F$21,4,FALSE))),0)</f>
        <v>0</v>
      </c>
      <c r="L50" s="110">
        <f t="shared" si="1"/>
        <v>0</v>
      </c>
    </row>
    <row r="51" spans="1:12" ht="24">
      <c r="A51" s="124"/>
      <c r="B51" s="125"/>
      <c r="C51" s="124"/>
      <c r="D51" s="124"/>
      <c r="E51" s="143"/>
      <c r="F51" s="144"/>
      <c r="G51" s="144"/>
      <c r="H51" s="122"/>
      <c r="I51" s="143"/>
      <c r="J51" s="110">
        <f>IFERROR(($E51*(VLOOKUP($D51,อ้างอิง!$C$11:$F$21,4,FALSE))),0)*B51</f>
        <v>0</v>
      </c>
      <c r="K51" s="110">
        <f>(F51*อ้างอิง!$F$22)+IFERROR(($I51*(VLOOKUP($H51,อ้างอิง!$C$11:$F$21,4,FALSE))),0)</f>
        <v>0</v>
      </c>
      <c r="L51" s="110">
        <f t="shared" si="1"/>
        <v>0</v>
      </c>
    </row>
    <row r="52" spans="1:12" ht="24">
      <c r="A52" s="124"/>
      <c r="B52" s="125"/>
      <c r="C52" s="124"/>
      <c r="D52" s="124"/>
      <c r="E52" s="143"/>
      <c r="F52" s="144"/>
      <c r="G52" s="144"/>
      <c r="H52" s="122"/>
      <c r="I52" s="143"/>
      <c r="J52" s="110">
        <f>IFERROR(($E52*(VLOOKUP($D52,อ้างอิง!$C$11:$F$21,4,FALSE))),0)*B52</f>
        <v>0</v>
      </c>
      <c r="K52" s="110">
        <f>(F52*อ้างอิง!$F$22)+IFERROR(($I52*(VLOOKUP($H52,อ้างอิง!$C$11:$F$21,4,FALSE))),0)</f>
        <v>0</v>
      </c>
      <c r="L52" s="110">
        <f t="shared" si="1"/>
        <v>0</v>
      </c>
    </row>
    <row r="53" spans="1:12" ht="24">
      <c r="A53" s="124"/>
      <c r="B53" s="125"/>
      <c r="C53" s="124"/>
      <c r="D53" s="124"/>
      <c r="E53" s="143"/>
      <c r="F53" s="144"/>
      <c r="G53" s="144"/>
      <c r="H53" s="122"/>
      <c r="I53" s="143"/>
      <c r="J53" s="110">
        <f>IFERROR(($E53*(VLOOKUP($D53,อ้างอิง!$C$11:$F$21,4,FALSE))),0)*B53</f>
        <v>0</v>
      </c>
      <c r="K53" s="110">
        <f>(F53*อ้างอิง!$F$22)+IFERROR(($I53*(VLOOKUP($H53,อ้างอิง!$C$11:$F$21,4,FALSE))),0)</f>
        <v>0</v>
      </c>
      <c r="L53" s="110">
        <f t="shared" si="1"/>
        <v>0</v>
      </c>
    </row>
    <row r="54" spans="1:12" ht="26.4">
      <c r="A54" s="192" t="s">
        <v>7</v>
      </c>
      <c r="B54" s="192"/>
      <c r="C54" s="192"/>
      <c r="D54" s="192"/>
      <c r="E54" s="192"/>
      <c r="F54" s="192"/>
      <c r="G54" s="192"/>
      <c r="H54" s="192"/>
      <c r="I54" s="192"/>
      <c r="J54" s="100">
        <f>SUM(J9:J53)</f>
        <v>0</v>
      </c>
      <c r="K54" s="100">
        <f t="shared" ref="K54:L54" si="3">SUM(K9:K53)</f>
        <v>0</v>
      </c>
      <c r="L54" s="100">
        <f t="shared" si="3"/>
        <v>0</v>
      </c>
    </row>
  </sheetData>
  <sheetProtection algorithmName="SHA-512" hashValue="a0KSg/g1EFdaTch9EBKONTC37L5b/20Jf0jCMDgm8KS0V4hT0bTJsB7EhiR4Mf35qU8NegUTF0GMMjW/ONaQ7Q==" saltValue="+XQQIGJ9nubFP8OCv22xmg==" spinCount="100000" sheet="1" objects="1" scenarios="1"/>
  <dataConsolidate/>
  <mergeCells count="17">
    <mergeCell ref="A54:I54"/>
    <mergeCell ref="J7:J8"/>
    <mergeCell ref="K7:K8"/>
    <mergeCell ref="L7:L8"/>
    <mergeCell ref="A6:L6"/>
    <mergeCell ref="A7:A8"/>
    <mergeCell ref="B7:B8"/>
    <mergeCell ref="C7:C8"/>
    <mergeCell ref="D7:E7"/>
    <mergeCell ref="F7:I7"/>
    <mergeCell ref="A1:A4"/>
    <mergeCell ref="B1:J1"/>
    <mergeCell ref="C2:J2"/>
    <mergeCell ref="C3:J3"/>
    <mergeCell ref="C4:E4"/>
    <mergeCell ref="I4:J4"/>
    <mergeCell ref="G4:H4"/>
  </mergeCells>
  <pageMargins left="0.7" right="0.7" top="0.75" bottom="0.75" header="0.3" footer="0.3"/>
  <pageSetup paperSize="9" orientation="landscape" horizontalDpi="1200" verticalDpi="1200" r:id="rId1"/>
  <ignoredErrors>
    <ignoredError sqref="L1:L4 C2:J4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อ้างอิง!$C$11:$C$21</xm:f>
          </x14:formula1>
          <xm:sqref>D9:D53 H9:H53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58"/>
  <sheetViews>
    <sheetView topLeftCell="A4" zoomScale="89" zoomScaleNormal="89" workbookViewId="0">
      <selection activeCell="G11" sqref="G11"/>
    </sheetView>
  </sheetViews>
  <sheetFormatPr defaultRowHeight="22.8"/>
  <cols>
    <col min="1" max="1" width="26.109375" style="55" customWidth="1"/>
    <col min="2" max="2" width="17.21875" style="55" customWidth="1"/>
    <col min="3" max="3" width="23.33203125" style="55" customWidth="1"/>
    <col min="4" max="4" width="15.21875" style="55" customWidth="1"/>
    <col min="5" max="5" width="21.109375" style="55" customWidth="1"/>
    <col min="6" max="6" width="22" style="55" customWidth="1"/>
    <col min="7" max="7" width="20.88671875" style="55" customWidth="1"/>
    <col min="8" max="8" width="15.5546875" style="55" customWidth="1"/>
    <col min="9" max="9" width="17.77734375" style="55" customWidth="1"/>
    <col min="10" max="10" width="17" style="55" customWidth="1"/>
    <col min="11" max="11" width="17.44140625" style="55" customWidth="1"/>
    <col min="12" max="12" width="20" style="55" customWidth="1"/>
    <col min="13" max="13" width="18.44140625" style="55" customWidth="1"/>
    <col min="14" max="16384" width="8.88671875" style="55"/>
  </cols>
  <sheetData>
    <row r="1" spans="1:12" ht="34.799999999999997" customHeight="1">
      <c r="A1" s="184"/>
      <c r="B1" s="187" t="s">
        <v>0</v>
      </c>
      <c r="C1" s="187"/>
      <c r="D1" s="187"/>
      <c r="E1" s="187"/>
      <c r="F1" s="187"/>
      <c r="G1" s="187"/>
      <c r="H1" s="187"/>
      <c r="I1" s="187"/>
      <c r="J1" s="187"/>
      <c r="K1" s="56" t="s">
        <v>18</v>
      </c>
      <c r="L1" s="132" t="str">
        <f>+ลักษณะกิจกรรม!L1</f>
        <v>LESS-TM-01</v>
      </c>
    </row>
    <row r="2" spans="1:12" ht="25.8" customHeight="1">
      <c r="A2" s="185"/>
      <c r="B2" s="56" t="s">
        <v>5</v>
      </c>
      <c r="C2" s="188" t="str">
        <f>+ลักษณะกิจกรรม!C2</f>
        <v>การใช้หรือเปลี่ยนยานพาหนะเครื่องยนต์สันดาปภายในเป็นยานพาหนะไฟฟ้า</v>
      </c>
      <c r="D2" s="189"/>
      <c r="E2" s="189"/>
      <c r="F2" s="189"/>
      <c r="G2" s="189"/>
      <c r="H2" s="189"/>
      <c r="I2" s="189"/>
      <c r="J2" s="190"/>
      <c r="K2" s="56" t="s">
        <v>19</v>
      </c>
      <c r="L2" s="133" t="str">
        <f>+ลักษณะกิจกรรม!L2</f>
        <v>01</v>
      </c>
    </row>
    <row r="3" spans="1:12" ht="25.8" customHeight="1">
      <c r="A3" s="185"/>
      <c r="B3" s="54" t="s">
        <v>3</v>
      </c>
      <c r="C3" s="152" t="str">
        <f>+ลักษณะกิจกรรม!C3</f>
        <v>หน่วยงาน</v>
      </c>
      <c r="D3" s="153"/>
      <c r="E3" s="153"/>
      <c r="F3" s="153"/>
      <c r="G3" s="153"/>
      <c r="H3" s="153"/>
      <c r="I3" s="153"/>
      <c r="J3" s="154"/>
      <c r="K3" s="56" t="s">
        <v>1</v>
      </c>
      <c r="L3" s="133">
        <v>2</v>
      </c>
    </row>
    <row r="4" spans="1:12" ht="25.8" customHeight="1">
      <c r="A4" s="186"/>
      <c r="B4" s="54" t="s">
        <v>4</v>
      </c>
      <c r="C4" s="167" t="str">
        <f>+ลักษณะกิจกรรม!C4</f>
        <v>กรอกข้อมูล</v>
      </c>
      <c r="D4" s="168"/>
      <c r="E4" s="168"/>
      <c r="F4" s="101" t="s">
        <v>10</v>
      </c>
      <c r="G4" s="191" t="str">
        <f>ลักษณะกิจกรรม!$I$4</f>
        <v>กรอกข้อมูล</v>
      </c>
      <c r="H4" s="191"/>
      <c r="I4" s="171"/>
      <c r="J4" s="172"/>
      <c r="K4" s="56" t="s">
        <v>2</v>
      </c>
      <c r="L4" s="134">
        <f>+ลักษณะกิจกรรม!L4</f>
        <v>243091</v>
      </c>
    </row>
    <row r="5" spans="1:12" ht="25.8" customHeight="1">
      <c r="A5" s="57"/>
      <c r="B5" s="58"/>
      <c r="C5" s="31"/>
      <c r="D5" s="31"/>
      <c r="E5" s="31"/>
      <c r="F5" s="59"/>
      <c r="G5" s="59"/>
      <c r="H5" s="59"/>
      <c r="I5" s="32"/>
      <c r="J5" s="32"/>
      <c r="K5" s="58"/>
      <c r="L5" s="60"/>
    </row>
    <row r="6" spans="1:12" ht="25.8" customHeight="1">
      <c r="A6" s="206" t="s">
        <v>49</v>
      </c>
      <c r="B6" s="207"/>
      <c r="C6" s="207"/>
      <c r="D6" s="207"/>
      <c r="E6" s="207"/>
      <c r="F6" s="207"/>
      <c r="G6" s="207"/>
      <c r="H6" s="207"/>
      <c r="I6" s="207"/>
      <c r="J6" s="207"/>
      <c r="K6" s="207"/>
      <c r="L6" s="208"/>
    </row>
    <row r="7" spans="1:12" ht="30" customHeight="1">
      <c r="A7" s="197" t="s">
        <v>67</v>
      </c>
      <c r="B7" s="198" t="s">
        <v>97</v>
      </c>
      <c r="C7" s="199" t="s">
        <v>74</v>
      </c>
      <c r="D7" s="209" t="s">
        <v>69</v>
      </c>
      <c r="E7" s="210"/>
      <c r="F7" s="211" t="s">
        <v>91</v>
      </c>
      <c r="G7" s="212"/>
      <c r="H7" s="212"/>
      <c r="I7" s="213"/>
      <c r="J7" s="193" t="s">
        <v>51</v>
      </c>
      <c r="K7" s="193" t="s">
        <v>47</v>
      </c>
      <c r="L7" s="193" t="s">
        <v>48</v>
      </c>
    </row>
    <row r="8" spans="1:12" ht="64.8" customHeight="1">
      <c r="A8" s="197"/>
      <c r="B8" s="198"/>
      <c r="C8" s="200"/>
      <c r="D8" s="112" t="s">
        <v>26</v>
      </c>
      <c r="E8" s="113" t="s">
        <v>90</v>
      </c>
      <c r="F8" s="114" t="s">
        <v>99</v>
      </c>
      <c r="G8" s="115" t="s">
        <v>100</v>
      </c>
      <c r="H8" s="116" t="s">
        <v>101</v>
      </c>
      <c r="I8" s="116" t="s">
        <v>95</v>
      </c>
      <c r="J8" s="193"/>
      <c r="K8" s="193"/>
      <c r="L8" s="193"/>
    </row>
    <row r="9" spans="1:12">
      <c r="A9" s="107" t="s">
        <v>72</v>
      </c>
      <c r="B9" s="108"/>
      <c r="C9" s="107"/>
      <c r="D9" s="117">
        <f>IFERROR(VLOOKUP($C9,อ้างอิง!$C$32:$E$38,2,FALSE),0)</f>
        <v>0</v>
      </c>
      <c r="E9" s="120">
        <f>IFERROR(VLOOKUP($C9,อ้างอิง!$C$32:$E$38,3,FALSE),0)</f>
        <v>0</v>
      </c>
      <c r="F9" s="141"/>
      <c r="G9" s="111"/>
      <c r="H9" s="118"/>
      <c r="I9" s="111"/>
      <c r="J9" s="110">
        <f>IFERROR(($E9*(VLOOKUP($D9,อ้างอิง!$D$32:$F$38,3,FALSE))),0)*B9</f>
        <v>0</v>
      </c>
      <c r="K9" s="110">
        <f>(F9*อ้างอิง!$F$22)+IFERROR(($I9*(VLOOKUP($H9,อ้างอิง!$C$11:$F$21,4,FALSE))),0)</f>
        <v>0</v>
      </c>
      <c r="L9" s="119">
        <f t="shared" ref="L9" si="0">J9-K9</f>
        <v>0</v>
      </c>
    </row>
    <row r="10" spans="1:12">
      <c r="A10" s="107"/>
      <c r="B10" s="109"/>
      <c r="C10" s="107"/>
      <c r="D10" s="117">
        <f>IFERROR(VLOOKUP($C10,อ้างอิง!$C$32:$E$38,2,FALSE),0)</f>
        <v>0</v>
      </c>
      <c r="E10" s="120">
        <f>IFERROR(VLOOKUP($C10,อ้างอิง!$C$32:$E$38,3,FALSE),0)</f>
        <v>0</v>
      </c>
      <c r="F10" s="142"/>
      <c r="G10" s="138"/>
      <c r="H10" s="118"/>
      <c r="I10" s="111"/>
      <c r="J10" s="110">
        <f>IFERROR(($E10*(VLOOKUP($D10,อ้างอิง!$D$32:$F$38,3,FALSE))),0)*B10</f>
        <v>0</v>
      </c>
      <c r="K10" s="110">
        <f>(F10*อ้างอิง!$F$22)+IFERROR(($I10*(VLOOKUP($H10,อ้างอิง!$C$11:$F$21,4,FALSE))),0)</f>
        <v>0</v>
      </c>
      <c r="L10" s="119">
        <f t="shared" ref="L10:L54" si="1">J10-K10</f>
        <v>0</v>
      </c>
    </row>
    <row r="11" spans="1:12">
      <c r="A11" s="107"/>
      <c r="B11" s="109"/>
      <c r="C11" s="107"/>
      <c r="D11" s="117">
        <f>IFERROR(VLOOKUP($C11,อ้างอิง!$C$32:$E$38,2,FALSE),0)</f>
        <v>0</v>
      </c>
      <c r="E11" s="120">
        <f>IFERROR(VLOOKUP($C11,อ้างอิง!$C$32:$E$38,3,FALSE),0)</f>
        <v>0</v>
      </c>
      <c r="F11" s="142"/>
      <c r="G11" s="138"/>
      <c r="H11" s="118"/>
      <c r="I11" s="111"/>
      <c r="J11" s="110">
        <f>IFERROR(($E11*(VLOOKUP($D11,อ้างอิง!$D$32:$F$38,3,FALSE))),0)*B11</f>
        <v>0</v>
      </c>
      <c r="K11" s="110">
        <f>(F11*อ้างอิง!$F$22)+IFERROR(($I11*(VLOOKUP($H11,อ้างอิง!$C$11:$F$21,4,FALSE))),0)</f>
        <v>0</v>
      </c>
      <c r="L11" s="119">
        <f t="shared" si="1"/>
        <v>0</v>
      </c>
    </row>
    <row r="12" spans="1:12">
      <c r="A12" s="107"/>
      <c r="B12" s="109"/>
      <c r="C12" s="107"/>
      <c r="D12" s="117">
        <f>IFERROR(VLOOKUP($C12,อ้างอิง!$C$32:$E$38,2,FALSE),0)</f>
        <v>0</v>
      </c>
      <c r="E12" s="120">
        <f>IFERROR(VLOOKUP($C12,อ้างอิง!$C$32:$E$38,3,FALSE),0)</f>
        <v>0</v>
      </c>
      <c r="F12" s="142"/>
      <c r="G12" s="138"/>
      <c r="H12" s="118"/>
      <c r="I12" s="111"/>
      <c r="J12" s="110">
        <f>IFERROR(($E12*(VLOOKUP($D12,อ้างอิง!$D$32:$F$38,3,FALSE))),0)*B12</f>
        <v>0</v>
      </c>
      <c r="K12" s="110">
        <f>(F12*อ้างอิง!$F$22)+IFERROR(($I12*(VLOOKUP($H12,อ้างอิง!$C$11:$F$21,4,FALSE))),0)</f>
        <v>0</v>
      </c>
      <c r="L12" s="119">
        <f t="shared" si="1"/>
        <v>0</v>
      </c>
    </row>
    <row r="13" spans="1:12" ht="24">
      <c r="A13" s="121"/>
      <c r="B13" s="109"/>
      <c r="C13" s="107"/>
      <c r="D13" s="117">
        <f>IFERROR(VLOOKUP($C13,อ้างอิง!$C$32:$E$38,2,FALSE),0)</f>
        <v>0</v>
      </c>
      <c r="E13" s="120">
        <f>IFERROR(VLOOKUP($C13,อ้างอิง!$C$32:$E$38,3,FALSE),0)</f>
        <v>0</v>
      </c>
      <c r="F13" s="142"/>
      <c r="G13" s="138"/>
      <c r="H13" s="118"/>
      <c r="I13" s="111"/>
      <c r="J13" s="110">
        <f>IFERROR(($E13*(VLOOKUP($D13,อ้างอิง!$D$32:$F$38,3,FALSE))),0)*B13</f>
        <v>0</v>
      </c>
      <c r="K13" s="110">
        <f>(F13*อ้างอิง!$F$22)+IFERROR(($I13*(VLOOKUP($H13,อ้างอิง!$C$11:$F$21,4,FALSE))),0)</f>
        <v>0</v>
      </c>
      <c r="L13" s="119">
        <f t="shared" si="1"/>
        <v>0</v>
      </c>
    </row>
    <row r="14" spans="1:12">
      <c r="A14" s="107"/>
      <c r="B14" s="109"/>
      <c r="C14" s="107"/>
      <c r="D14" s="117">
        <f>IFERROR(VLOOKUP($C14,อ้างอิง!$C$32:$E$38,2,FALSE),0)</f>
        <v>0</v>
      </c>
      <c r="E14" s="120">
        <f>IFERROR(VLOOKUP($C14,อ้างอิง!$C$32:$E$38,3,FALSE),0)</f>
        <v>0</v>
      </c>
      <c r="F14" s="142"/>
      <c r="G14" s="138"/>
      <c r="H14" s="118"/>
      <c r="I14" s="111"/>
      <c r="J14" s="110">
        <f>IFERROR(($E14*(VLOOKUP($D14,อ้างอิง!$D$32:$F$38,3,FALSE))),0)*B14</f>
        <v>0</v>
      </c>
      <c r="K14" s="110">
        <f>(F14*อ้างอิง!$F$22)+IFERROR(($I14*(VLOOKUP($H14,อ้างอิง!$C$11:$F$21,4,FALSE))),0)</f>
        <v>0</v>
      </c>
      <c r="L14" s="119">
        <f t="shared" si="1"/>
        <v>0</v>
      </c>
    </row>
    <row r="15" spans="1:12">
      <c r="A15" s="107"/>
      <c r="B15" s="109"/>
      <c r="C15" s="107"/>
      <c r="D15" s="117">
        <f>IFERROR(VLOOKUP($C15,อ้างอิง!$C$32:$E$38,2,FALSE),0)</f>
        <v>0</v>
      </c>
      <c r="E15" s="120">
        <f>IFERROR(VLOOKUP($C15,อ้างอิง!$C$32:$E$38,3,FALSE),0)</f>
        <v>0</v>
      </c>
      <c r="F15" s="142"/>
      <c r="G15" s="138"/>
      <c r="H15" s="118"/>
      <c r="I15" s="111"/>
      <c r="J15" s="110">
        <f>IFERROR(($E15*(VLOOKUP($D15,อ้างอิง!$D$32:$F$38,3,FALSE))),0)*B15</f>
        <v>0</v>
      </c>
      <c r="K15" s="110">
        <f>(F15*อ้างอิง!$F$22)+IFERROR(($I15*(VLOOKUP($H15,อ้างอิง!$C$11:$F$21,4,FALSE))),0)</f>
        <v>0</v>
      </c>
      <c r="L15" s="119">
        <f t="shared" si="1"/>
        <v>0</v>
      </c>
    </row>
    <row r="16" spans="1:12">
      <c r="A16" s="107"/>
      <c r="B16" s="109"/>
      <c r="C16" s="107"/>
      <c r="D16" s="117">
        <f>IFERROR(VLOOKUP($C16,อ้างอิง!$C$32:$E$38,2,FALSE),0)</f>
        <v>0</v>
      </c>
      <c r="E16" s="120">
        <f>IFERROR(VLOOKUP($C16,อ้างอิง!$C$32:$E$38,3,FALSE),0)</f>
        <v>0</v>
      </c>
      <c r="F16" s="142"/>
      <c r="G16" s="138"/>
      <c r="H16" s="118"/>
      <c r="I16" s="111"/>
      <c r="J16" s="110">
        <f>IFERROR(($E16*(VLOOKUP($D16,อ้างอิง!$D$32:$F$38,3,FALSE))),0)*B16</f>
        <v>0</v>
      </c>
      <c r="K16" s="110">
        <f>(F16*อ้างอิง!$F$22)+IFERROR(($I16*(VLOOKUP($H16,อ้างอิง!$C$11:$F$21,4,FALSE))),0)</f>
        <v>0</v>
      </c>
      <c r="L16" s="119">
        <f t="shared" si="1"/>
        <v>0</v>
      </c>
    </row>
    <row r="17" spans="1:12">
      <c r="A17" s="107"/>
      <c r="B17" s="109"/>
      <c r="C17" s="107"/>
      <c r="D17" s="117">
        <f>IFERROR(VLOOKUP($C17,อ้างอิง!$C$32:$E$38,2,FALSE),0)</f>
        <v>0</v>
      </c>
      <c r="E17" s="120">
        <f>IFERROR(VLOOKUP($C17,อ้างอิง!$C$32:$E$38,3,FALSE),0)</f>
        <v>0</v>
      </c>
      <c r="F17" s="142"/>
      <c r="G17" s="138"/>
      <c r="H17" s="118"/>
      <c r="I17" s="111"/>
      <c r="J17" s="110">
        <f>IFERROR(($E17*(VLOOKUP($D17,อ้างอิง!$D$32:$F$38,3,FALSE))),0)*B17</f>
        <v>0</v>
      </c>
      <c r="K17" s="110">
        <f>(F17*อ้างอิง!$F$22)+IFERROR(($I17*(VLOOKUP($H17,อ้างอิง!$C$11:$F$21,4,FALSE))),0)</f>
        <v>0</v>
      </c>
      <c r="L17" s="119">
        <f t="shared" si="1"/>
        <v>0</v>
      </c>
    </row>
    <row r="18" spans="1:12">
      <c r="A18" s="107"/>
      <c r="B18" s="109"/>
      <c r="C18" s="107"/>
      <c r="D18" s="117">
        <f>IFERROR(VLOOKUP($C18,อ้างอิง!$C$32:$E$38,2,FALSE),0)</f>
        <v>0</v>
      </c>
      <c r="E18" s="120">
        <f>IFERROR(VLOOKUP($C18,อ้างอิง!$C$32:$E$38,3,FALSE),0)</f>
        <v>0</v>
      </c>
      <c r="F18" s="142"/>
      <c r="G18" s="138"/>
      <c r="H18" s="118"/>
      <c r="I18" s="111"/>
      <c r="J18" s="110">
        <f>IFERROR(($E18*(VLOOKUP($D18,อ้างอิง!$D$32:$F$38,3,FALSE))),0)*B18</f>
        <v>0</v>
      </c>
      <c r="K18" s="110">
        <f>(F18*อ้างอิง!$F$22)+IFERROR(($I18*(VLOOKUP($H18,อ้างอิง!$C$11:$F$21,4,FALSE))),0)</f>
        <v>0</v>
      </c>
      <c r="L18" s="119">
        <f t="shared" si="1"/>
        <v>0</v>
      </c>
    </row>
    <row r="19" spans="1:12">
      <c r="A19" s="107"/>
      <c r="B19" s="109"/>
      <c r="C19" s="107"/>
      <c r="D19" s="117">
        <f>IFERROR(VLOOKUP($C19,อ้างอิง!$C$32:$E$38,2,FALSE),0)</f>
        <v>0</v>
      </c>
      <c r="E19" s="120">
        <f>IFERROR(VLOOKUP($C19,อ้างอิง!$C$32:$E$38,3,FALSE),0)</f>
        <v>0</v>
      </c>
      <c r="F19" s="142"/>
      <c r="G19" s="138"/>
      <c r="H19" s="118"/>
      <c r="I19" s="111"/>
      <c r="J19" s="110">
        <f>IFERROR(($E19*(VLOOKUP($D19,อ้างอิง!$D$32:$F$38,3,FALSE))),0)*B19</f>
        <v>0</v>
      </c>
      <c r="K19" s="110">
        <f>(F19*อ้างอิง!$F$22)+IFERROR(($I19*(VLOOKUP($H19,อ้างอิง!$C$11:$F$21,4,FALSE))),0)</f>
        <v>0</v>
      </c>
      <c r="L19" s="119">
        <f t="shared" si="1"/>
        <v>0</v>
      </c>
    </row>
    <row r="20" spans="1:12">
      <c r="A20" s="107"/>
      <c r="B20" s="109"/>
      <c r="C20" s="107"/>
      <c r="D20" s="117">
        <f>IFERROR(VLOOKUP($C20,อ้างอิง!$C$32:$E$38,2,FALSE),0)</f>
        <v>0</v>
      </c>
      <c r="E20" s="120">
        <f>IFERROR(VLOOKUP($C20,อ้างอิง!$C$32:$E$38,3,FALSE),0)</f>
        <v>0</v>
      </c>
      <c r="F20" s="142"/>
      <c r="G20" s="138"/>
      <c r="H20" s="118"/>
      <c r="I20" s="111"/>
      <c r="J20" s="110">
        <f>IFERROR(($E20*(VLOOKUP($D20,อ้างอิง!$D$32:$F$38,3,FALSE))),0)*B20</f>
        <v>0</v>
      </c>
      <c r="K20" s="110">
        <f>(F20*อ้างอิง!$F$22)+IFERROR(($I20*(VLOOKUP($H20,อ้างอิง!$C$11:$F$21,4,FALSE))),0)</f>
        <v>0</v>
      </c>
      <c r="L20" s="119">
        <f t="shared" si="1"/>
        <v>0</v>
      </c>
    </row>
    <row r="21" spans="1:12">
      <c r="A21" s="107"/>
      <c r="B21" s="109"/>
      <c r="C21" s="107"/>
      <c r="D21" s="117">
        <f>IFERROR(VLOOKUP($C21,อ้างอิง!$C$32:$E$38,2,FALSE),0)</f>
        <v>0</v>
      </c>
      <c r="E21" s="120">
        <f>IFERROR(VLOOKUP($C21,อ้างอิง!$C$32:$E$38,3,FALSE),0)</f>
        <v>0</v>
      </c>
      <c r="F21" s="142"/>
      <c r="G21" s="138"/>
      <c r="H21" s="118"/>
      <c r="I21" s="111"/>
      <c r="J21" s="110">
        <f>IFERROR(($E21*(VLOOKUP($D21,อ้างอิง!$D$32:$F$38,3,FALSE))),0)*B21</f>
        <v>0</v>
      </c>
      <c r="K21" s="110">
        <f>(F21*อ้างอิง!$F$22)+IFERROR(($I21*(VLOOKUP($H21,อ้างอิง!$C$11:$F$21,4,FALSE))),0)</f>
        <v>0</v>
      </c>
      <c r="L21" s="119">
        <f t="shared" si="1"/>
        <v>0</v>
      </c>
    </row>
    <row r="22" spans="1:12">
      <c r="A22" s="107"/>
      <c r="B22" s="109"/>
      <c r="C22" s="107"/>
      <c r="D22" s="117">
        <f>IFERROR(VLOOKUP($C22,อ้างอิง!$C$32:$E$38,2,FALSE),0)</f>
        <v>0</v>
      </c>
      <c r="E22" s="120">
        <f>IFERROR(VLOOKUP($C22,อ้างอิง!$C$32:$E$38,3,FALSE),0)</f>
        <v>0</v>
      </c>
      <c r="F22" s="142"/>
      <c r="G22" s="138"/>
      <c r="H22" s="118"/>
      <c r="I22" s="111"/>
      <c r="J22" s="110">
        <f>IFERROR(($E22*(VLOOKUP($D22,อ้างอิง!$D$32:$F$38,3,FALSE))),0)*B22</f>
        <v>0</v>
      </c>
      <c r="K22" s="110">
        <f>(F22*อ้างอิง!$F$22)+IFERROR(($I22*(VLOOKUP($H22,อ้างอิง!$C$11:$F$21,4,FALSE))),0)</f>
        <v>0</v>
      </c>
      <c r="L22" s="119">
        <f t="shared" si="1"/>
        <v>0</v>
      </c>
    </row>
    <row r="23" spans="1:12">
      <c r="A23" s="107"/>
      <c r="B23" s="109"/>
      <c r="C23" s="107"/>
      <c r="D23" s="117">
        <f>IFERROR(VLOOKUP($C23,อ้างอิง!$C$32:$E$38,2,FALSE),0)</f>
        <v>0</v>
      </c>
      <c r="E23" s="120">
        <f>IFERROR(VLOOKUP($C23,อ้างอิง!$C$32:$E$38,3,FALSE),0)</f>
        <v>0</v>
      </c>
      <c r="F23" s="142"/>
      <c r="G23" s="138"/>
      <c r="H23" s="118"/>
      <c r="I23" s="111"/>
      <c r="J23" s="110">
        <f>IFERROR(($E23*(VLOOKUP($D23,อ้างอิง!$D$32:$F$38,3,FALSE))),0)*B23</f>
        <v>0</v>
      </c>
      <c r="K23" s="110">
        <f>(F23*อ้างอิง!$F$22)+IFERROR(($I23*(VLOOKUP($H23,อ้างอิง!$C$11:$F$21,4,FALSE))),0)</f>
        <v>0</v>
      </c>
      <c r="L23" s="119">
        <f t="shared" si="1"/>
        <v>0</v>
      </c>
    </row>
    <row r="24" spans="1:12">
      <c r="A24" s="107"/>
      <c r="B24" s="109"/>
      <c r="C24" s="107"/>
      <c r="D24" s="117">
        <f>IFERROR(VLOOKUP($C24,อ้างอิง!$C$32:$E$38,2,FALSE),0)</f>
        <v>0</v>
      </c>
      <c r="E24" s="120">
        <f>IFERROR(VLOOKUP($C24,อ้างอิง!$C$32:$E$38,3,FALSE),0)</f>
        <v>0</v>
      </c>
      <c r="F24" s="142"/>
      <c r="G24" s="138"/>
      <c r="H24" s="118"/>
      <c r="I24" s="111"/>
      <c r="J24" s="110">
        <f>IFERROR(($E24*(VLOOKUP($D24,อ้างอิง!$D$32:$F$38,3,FALSE))),0)*B24</f>
        <v>0</v>
      </c>
      <c r="K24" s="110">
        <f>(F24*อ้างอิง!$F$22)+IFERROR(($I24*(VLOOKUP($H24,อ้างอิง!$C$11:$F$21,4,FALSE))),0)</f>
        <v>0</v>
      </c>
      <c r="L24" s="119">
        <f t="shared" si="1"/>
        <v>0</v>
      </c>
    </row>
    <row r="25" spans="1:12">
      <c r="A25" s="107"/>
      <c r="B25" s="109"/>
      <c r="C25" s="107"/>
      <c r="D25" s="117">
        <f>IFERROR(VLOOKUP($C25,อ้างอิง!$C$32:$E$38,2,FALSE),0)</f>
        <v>0</v>
      </c>
      <c r="E25" s="120">
        <f>IFERROR(VLOOKUP($C25,อ้างอิง!$C$32:$E$38,3,FALSE),0)</f>
        <v>0</v>
      </c>
      <c r="F25" s="142"/>
      <c r="G25" s="138"/>
      <c r="H25" s="118"/>
      <c r="I25" s="111"/>
      <c r="J25" s="110">
        <f>IFERROR(($E25*(VLOOKUP($D25,อ้างอิง!$D$32:$F$38,3,FALSE))),0)*B25</f>
        <v>0</v>
      </c>
      <c r="K25" s="110">
        <f>(F25*อ้างอิง!$F$22)+IFERROR(($I25*(VLOOKUP($H25,อ้างอิง!$C$11:$F$21,4,FALSE))),0)</f>
        <v>0</v>
      </c>
      <c r="L25" s="119">
        <f t="shared" si="1"/>
        <v>0</v>
      </c>
    </row>
    <row r="26" spans="1:12">
      <c r="A26" s="107"/>
      <c r="B26" s="109"/>
      <c r="C26" s="107"/>
      <c r="D26" s="117">
        <f>IFERROR(VLOOKUP($C26,อ้างอิง!$C$32:$E$38,2,FALSE),0)</f>
        <v>0</v>
      </c>
      <c r="E26" s="120">
        <f>IFERROR(VLOOKUP($C26,อ้างอิง!$C$32:$E$38,3,FALSE),0)</f>
        <v>0</v>
      </c>
      <c r="F26" s="142"/>
      <c r="G26" s="138"/>
      <c r="H26" s="118"/>
      <c r="I26" s="111"/>
      <c r="J26" s="110">
        <f>IFERROR(($E26*(VLOOKUP($D26,อ้างอิง!$D$32:$F$38,3,FALSE))),0)*B26</f>
        <v>0</v>
      </c>
      <c r="K26" s="110">
        <f>(F26*อ้างอิง!$F$22)+IFERROR(($I26*(VLOOKUP($H26,อ้างอิง!$C$11:$F$21,4,FALSE))),0)</f>
        <v>0</v>
      </c>
      <c r="L26" s="119">
        <f t="shared" si="1"/>
        <v>0</v>
      </c>
    </row>
    <row r="27" spans="1:12">
      <c r="A27" s="107"/>
      <c r="B27" s="109"/>
      <c r="C27" s="107"/>
      <c r="D27" s="117">
        <f>IFERROR(VLOOKUP($C27,อ้างอิง!$C$32:$E$38,2,FALSE),0)</f>
        <v>0</v>
      </c>
      <c r="E27" s="120">
        <f>IFERROR(VLOOKUP($C27,อ้างอิง!$C$32:$E$38,3,FALSE),0)</f>
        <v>0</v>
      </c>
      <c r="F27" s="142"/>
      <c r="G27" s="138"/>
      <c r="H27" s="118"/>
      <c r="I27" s="111"/>
      <c r="J27" s="110">
        <f>IFERROR(($E27*(VLOOKUP($D27,อ้างอิง!$D$32:$F$38,3,FALSE))),0)*B27</f>
        <v>0</v>
      </c>
      <c r="K27" s="110">
        <f>(F27*อ้างอิง!$F$22)+IFERROR(($I27*(VLOOKUP($H27,อ้างอิง!$C$11:$F$21,4,FALSE))),0)</f>
        <v>0</v>
      </c>
      <c r="L27" s="119">
        <f t="shared" si="1"/>
        <v>0</v>
      </c>
    </row>
    <row r="28" spans="1:12">
      <c r="A28" s="107"/>
      <c r="B28" s="109"/>
      <c r="C28" s="107"/>
      <c r="D28" s="117">
        <f>IFERROR(VLOOKUP($C28,อ้างอิง!$C$32:$E$38,2,FALSE),0)</f>
        <v>0</v>
      </c>
      <c r="E28" s="120">
        <f>IFERROR(VLOOKUP($C28,อ้างอิง!$C$32:$E$38,3,FALSE),0)</f>
        <v>0</v>
      </c>
      <c r="F28" s="142"/>
      <c r="G28" s="138"/>
      <c r="H28" s="118"/>
      <c r="I28" s="111"/>
      <c r="J28" s="110">
        <f>IFERROR(($E28*(VLOOKUP($D28,อ้างอิง!$D$32:$F$38,3,FALSE))),0)*B28</f>
        <v>0</v>
      </c>
      <c r="K28" s="110">
        <f>(F28*อ้างอิง!$F$22)+IFERROR(($I28*(VLOOKUP($H28,อ้างอิง!$C$11:$F$21,4,FALSE))),0)</f>
        <v>0</v>
      </c>
      <c r="L28" s="119">
        <f t="shared" si="1"/>
        <v>0</v>
      </c>
    </row>
    <row r="29" spans="1:12">
      <c r="A29" s="107"/>
      <c r="B29" s="109"/>
      <c r="C29" s="107"/>
      <c r="D29" s="117">
        <f>IFERROR(VLOOKUP($C29,อ้างอิง!$C$32:$E$38,2,FALSE),0)</f>
        <v>0</v>
      </c>
      <c r="E29" s="120">
        <f>IFERROR(VLOOKUP($C29,อ้างอิง!$C$32:$E$38,3,FALSE),0)</f>
        <v>0</v>
      </c>
      <c r="F29" s="142"/>
      <c r="G29" s="138"/>
      <c r="H29" s="118"/>
      <c r="I29" s="111"/>
      <c r="J29" s="110">
        <f>IFERROR(($E29*(VLOOKUP($D29,อ้างอิง!$D$32:$F$38,3,FALSE))),0)*B29</f>
        <v>0</v>
      </c>
      <c r="K29" s="110">
        <f>(F29*อ้างอิง!$F$22)+IFERROR(($I29*(VLOOKUP($H29,อ้างอิง!$C$11:$F$21,4,FALSE))),0)</f>
        <v>0</v>
      </c>
      <c r="L29" s="119">
        <f t="shared" si="1"/>
        <v>0</v>
      </c>
    </row>
    <row r="30" spans="1:12">
      <c r="A30" s="107"/>
      <c r="B30" s="109"/>
      <c r="C30" s="107"/>
      <c r="D30" s="117">
        <f>IFERROR(VLOOKUP($C30,อ้างอิง!$C$32:$E$38,2,FALSE),0)</f>
        <v>0</v>
      </c>
      <c r="E30" s="120">
        <f>IFERROR(VLOOKUP($C30,อ้างอิง!$C$32:$E$38,3,FALSE),0)</f>
        <v>0</v>
      </c>
      <c r="F30" s="142"/>
      <c r="G30" s="138"/>
      <c r="H30" s="118"/>
      <c r="I30" s="111"/>
      <c r="J30" s="110">
        <f>IFERROR(($E30*(VLOOKUP($D30,อ้างอิง!$D$32:$F$38,3,FALSE))),0)*B30</f>
        <v>0</v>
      </c>
      <c r="K30" s="110">
        <f>(F30*อ้างอิง!$F$22)+IFERROR(($I30*(VLOOKUP($H30,อ้างอิง!$C$11:$F$21,4,FALSE))),0)</f>
        <v>0</v>
      </c>
      <c r="L30" s="119">
        <f t="shared" si="1"/>
        <v>0</v>
      </c>
    </row>
    <row r="31" spans="1:12" ht="24">
      <c r="A31" s="121"/>
      <c r="B31" s="109"/>
      <c r="C31" s="107"/>
      <c r="D31" s="117">
        <f>IFERROR(VLOOKUP($C31,อ้างอิง!$C$32:$E$38,2,FALSE),0)</f>
        <v>0</v>
      </c>
      <c r="E31" s="120">
        <f>IFERROR(VLOOKUP($C31,อ้างอิง!$C$32:$E$38,3,FALSE),0)</f>
        <v>0</v>
      </c>
      <c r="F31" s="142"/>
      <c r="G31" s="138"/>
      <c r="H31" s="118"/>
      <c r="I31" s="111"/>
      <c r="J31" s="110">
        <f>IFERROR(($E31*(VLOOKUP($D31,อ้างอิง!$D$32:$F$38,3,FALSE))),0)*B31</f>
        <v>0</v>
      </c>
      <c r="K31" s="110">
        <f>(F31*อ้างอิง!$F$22)+IFERROR(($I31*(VLOOKUP($H31,อ้างอิง!$C$11:$F$21,4,FALSE))),0)</f>
        <v>0</v>
      </c>
      <c r="L31" s="119">
        <f t="shared" si="1"/>
        <v>0</v>
      </c>
    </row>
    <row r="32" spans="1:12" ht="24">
      <c r="A32" s="121"/>
      <c r="B32" s="109"/>
      <c r="C32" s="107"/>
      <c r="D32" s="117">
        <f>IFERROR(VLOOKUP($C32,อ้างอิง!$C$32:$E$38,2,FALSE),0)</f>
        <v>0</v>
      </c>
      <c r="E32" s="120">
        <f>IFERROR(VLOOKUP($C32,อ้างอิง!$C$32:$E$38,3,FALSE),0)</f>
        <v>0</v>
      </c>
      <c r="F32" s="142"/>
      <c r="G32" s="138"/>
      <c r="H32" s="118"/>
      <c r="I32" s="111"/>
      <c r="J32" s="110">
        <f>IFERROR(($E32*(VLOOKUP($D32,อ้างอิง!$D$32:$F$38,3,FALSE))),0)*B32</f>
        <v>0</v>
      </c>
      <c r="K32" s="110">
        <f>(F32*อ้างอิง!$F$22)+IFERROR(($I32*(VLOOKUP($H32,อ้างอิง!$C$11:$F$21,4,FALSE))),0)</f>
        <v>0</v>
      </c>
      <c r="L32" s="119">
        <f t="shared" si="1"/>
        <v>0</v>
      </c>
    </row>
    <row r="33" spans="1:12" ht="24">
      <c r="A33" s="121"/>
      <c r="B33" s="109"/>
      <c r="C33" s="107"/>
      <c r="D33" s="117">
        <f>IFERROR(VLOOKUP($C33,อ้างอิง!$C$32:$E$38,2,FALSE),0)</f>
        <v>0</v>
      </c>
      <c r="E33" s="120">
        <f>IFERROR(VLOOKUP($C33,อ้างอิง!$C$32:$E$38,3,FALSE),0)</f>
        <v>0</v>
      </c>
      <c r="F33" s="142"/>
      <c r="G33" s="138"/>
      <c r="H33" s="118"/>
      <c r="I33" s="111"/>
      <c r="J33" s="110">
        <f>IFERROR(($E33*(VLOOKUP($D33,อ้างอิง!$D$32:$F$38,3,FALSE))),0)*B33</f>
        <v>0</v>
      </c>
      <c r="K33" s="110">
        <f>(F33*อ้างอิง!$F$22)+IFERROR(($I33*(VLOOKUP($H33,อ้างอิง!$C$11:$F$21,4,FALSE))),0)</f>
        <v>0</v>
      </c>
      <c r="L33" s="119">
        <f t="shared" si="1"/>
        <v>0</v>
      </c>
    </row>
    <row r="34" spans="1:12" ht="24">
      <c r="A34" s="121"/>
      <c r="B34" s="109"/>
      <c r="C34" s="107"/>
      <c r="D34" s="117">
        <f>IFERROR(VLOOKUP($C34,อ้างอิง!$C$32:$E$38,2,FALSE),0)</f>
        <v>0</v>
      </c>
      <c r="E34" s="120">
        <f>IFERROR(VLOOKUP($C34,อ้างอิง!$C$32:$E$38,3,FALSE),0)</f>
        <v>0</v>
      </c>
      <c r="F34" s="142"/>
      <c r="G34" s="138"/>
      <c r="H34" s="118"/>
      <c r="I34" s="111"/>
      <c r="J34" s="110">
        <f>IFERROR(($E34*(VLOOKUP($D34,อ้างอิง!$D$32:$F$38,3,FALSE))),0)*B34</f>
        <v>0</v>
      </c>
      <c r="K34" s="110">
        <f>(F34*อ้างอิง!$F$22)+IFERROR(($I34*(VLOOKUP($H34,อ้างอิง!$C$11:$F$21,4,FALSE))),0)</f>
        <v>0</v>
      </c>
      <c r="L34" s="119">
        <f t="shared" si="1"/>
        <v>0</v>
      </c>
    </row>
    <row r="35" spans="1:12" ht="24">
      <c r="A35" s="121"/>
      <c r="B35" s="109"/>
      <c r="C35" s="107"/>
      <c r="D35" s="117">
        <f>IFERROR(VLOOKUP($C35,อ้างอิง!$C$32:$E$38,2,FALSE),0)</f>
        <v>0</v>
      </c>
      <c r="E35" s="120">
        <f>IFERROR(VLOOKUP($C35,อ้างอิง!$C$32:$E$38,3,FALSE),0)</f>
        <v>0</v>
      </c>
      <c r="F35" s="142"/>
      <c r="G35" s="138"/>
      <c r="H35" s="118"/>
      <c r="I35" s="111"/>
      <c r="J35" s="110">
        <f>IFERROR(($E35*(VLOOKUP($D35,อ้างอิง!$D$32:$F$38,3,FALSE))),0)*B35</f>
        <v>0</v>
      </c>
      <c r="K35" s="110">
        <f>(F35*อ้างอิง!$F$22)+IFERROR(($I35*(VLOOKUP($H35,อ้างอิง!$C$11:$F$21,4,FALSE))),0)</f>
        <v>0</v>
      </c>
      <c r="L35" s="119">
        <f t="shared" si="1"/>
        <v>0</v>
      </c>
    </row>
    <row r="36" spans="1:12" ht="24">
      <c r="A36" s="121"/>
      <c r="B36" s="109"/>
      <c r="C36" s="107"/>
      <c r="D36" s="117">
        <f>IFERROR(VLOOKUP($C36,อ้างอิง!$C$32:$E$38,2,FALSE),0)</f>
        <v>0</v>
      </c>
      <c r="E36" s="120">
        <f>IFERROR(VLOOKUP($C36,อ้างอิง!$C$32:$E$38,3,FALSE),0)</f>
        <v>0</v>
      </c>
      <c r="F36" s="142"/>
      <c r="G36" s="138"/>
      <c r="H36" s="118"/>
      <c r="I36" s="111"/>
      <c r="J36" s="110">
        <f>IFERROR(($E36*(VLOOKUP($D36,อ้างอิง!$D$32:$F$38,3,FALSE))),0)*B36</f>
        <v>0</v>
      </c>
      <c r="K36" s="110">
        <f>(F36*อ้างอิง!$F$22)+IFERROR(($I36*(VLOOKUP($H36,อ้างอิง!$C$11:$F$21,4,FALSE))),0)</f>
        <v>0</v>
      </c>
      <c r="L36" s="119">
        <f t="shared" si="1"/>
        <v>0</v>
      </c>
    </row>
    <row r="37" spans="1:12" ht="24">
      <c r="A37" s="121"/>
      <c r="B37" s="109"/>
      <c r="C37" s="107"/>
      <c r="D37" s="117">
        <f>IFERROR(VLOOKUP($C37,อ้างอิง!$C$32:$E$38,2,FALSE),0)</f>
        <v>0</v>
      </c>
      <c r="E37" s="120">
        <f>IFERROR(VLOOKUP($C37,อ้างอิง!$C$32:$E$38,3,FALSE),0)</f>
        <v>0</v>
      </c>
      <c r="F37" s="142"/>
      <c r="G37" s="138"/>
      <c r="H37" s="118"/>
      <c r="I37" s="111"/>
      <c r="J37" s="110">
        <f>IFERROR(($E37*(VLOOKUP($D37,อ้างอิง!$D$32:$F$38,3,FALSE))),0)*B37</f>
        <v>0</v>
      </c>
      <c r="K37" s="110">
        <f>(F37*อ้างอิง!$F$22)+IFERROR(($I37*(VLOOKUP($H37,อ้างอิง!$C$11:$F$21,4,FALSE))),0)</f>
        <v>0</v>
      </c>
      <c r="L37" s="119">
        <f t="shared" si="1"/>
        <v>0</v>
      </c>
    </row>
    <row r="38" spans="1:12" ht="24">
      <c r="A38" s="121"/>
      <c r="B38" s="109"/>
      <c r="C38" s="107"/>
      <c r="D38" s="117">
        <f>IFERROR(VLOOKUP($C38,อ้างอิง!$C$32:$E$38,2,FALSE),0)</f>
        <v>0</v>
      </c>
      <c r="E38" s="120">
        <f>IFERROR(VLOOKUP($C38,อ้างอิง!$C$32:$E$38,3,FALSE),0)</f>
        <v>0</v>
      </c>
      <c r="F38" s="142"/>
      <c r="G38" s="138"/>
      <c r="H38" s="118"/>
      <c r="I38" s="111"/>
      <c r="J38" s="110">
        <f>IFERROR(($E38*(VLOOKUP($D38,อ้างอิง!$D$32:$F$38,3,FALSE))),0)*B38</f>
        <v>0</v>
      </c>
      <c r="K38" s="110">
        <f>(F38*อ้างอิง!$F$22)+IFERROR(($I38*(VLOOKUP($H38,อ้างอิง!$C$11:$F$21,4,FALSE))),0)</f>
        <v>0</v>
      </c>
      <c r="L38" s="119">
        <f t="shared" si="1"/>
        <v>0</v>
      </c>
    </row>
    <row r="39" spans="1:12" ht="24">
      <c r="A39" s="121"/>
      <c r="B39" s="109"/>
      <c r="C39" s="107"/>
      <c r="D39" s="117">
        <f>IFERROR(VLOOKUP($C39,อ้างอิง!$C$32:$E$38,2,FALSE),0)</f>
        <v>0</v>
      </c>
      <c r="E39" s="120">
        <f>IFERROR(VLOOKUP($C39,อ้างอิง!$C$32:$E$38,3,FALSE),0)</f>
        <v>0</v>
      </c>
      <c r="F39" s="142"/>
      <c r="G39" s="138"/>
      <c r="H39" s="118"/>
      <c r="I39" s="111"/>
      <c r="J39" s="110">
        <f>IFERROR(($E39*(VLOOKUP($D39,อ้างอิง!$D$32:$F$38,3,FALSE))),0)*B39</f>
        <v>0</v>
      </c>
      <c r="K39" s="110">
        <f>(F39*อ้างอิง!$F$22)+IFERROR(($I39*(VLOOKUP($H39,อ้างอิง!$C$11:$F$21,4,FALSE))),0)</f>
        <v>0</v>
      </c>
      <c r="L39" s="119">
        <f t="shared" si="1"/>
        <v>0</v>
      </c>
    </row>
    <row r="40" spans="1:12" ht="24">
      <c r="A40" s="121"/>
      <c r="B40" s="109"/>
      <c r="C40" s="107"/>
      <c r="D40" s="117">
        <f>IFERROR(VLOOKUP($C40,อ้างอิง!$C$32:$E$38,2,FALSE),0)</f>
        <v>0</v>
      </c>
      <c r="E40" s="120">
        <f>IFERROR(VLOOKUP($C40,อ้างอิง!$C$32:$E$38,3,FALSE),0)</f>
        <v>0</v>
      </c>
      <c r="F40" s="142"/>
      <c r="G40" s="138"/>
      <c r="H40" s="118"/>
      <c r="I40" s="111"/>
      <c r="J40" s="110">
        <f>IFERROR(($E40*(VLOOKUP($D40,อ้างอิง!$D$32:$F$38,3,FALSE))),0)*B40</f>
        <v>0</v>
      </c>
      <c r="K40" s="110">
        <f>(F40*อ้างอิง!$F$22)+IFERROR(($I40*(VLOOKUP($H40,อ้างอิง!$C$11:$F$21,4,FALSE))),0)</f>
        <v>0</v>
      </c>
      <c r="L40" s="119">
        <f t="shared" si="1"/>
        <v>0</v>
      </c>
    </row>
    <row r="41" spans="1:12" ht="24">
      <c r="A41" s="121"/>
      <c r="B41" s="109"/>
      <c r="C41" s="107"/>
      <c r="D41" s="117">
        <f>IFERROR(VLOOKUP($C41,อ้างอิง!$C$32:$E$38,2,FALSE),0)</f>
        <v>0</v>
      </c>
      <c r="E41" s="120">
        <f>IFERROR(VLOOKUP($C41,อ้างอิง!$C$32:$E$38,3,FALSE),0)</f>
        <v>0</v>
      </c>
      <c r="F41" s="142"/>
      <c r="G41" s="138"/>
      <c r="H41" s="118"/>
      <c r="I41" s="111"/>
      <c r="J41" s="110">
        <f>IFERROR(($E41*(VLOOKUP($D41,อ้างอิง!$D$32:$F$38,3,FALSE))),0)*B41</f>
        <v>0</v>
      </c>
      <c r="K41" s="110">
        <f>(F41*อ้างอิง!$F$22)+IFERROR(($I41*(VLOOKUP($H41,อ้างอิง!$C$11:$F$21,4,FALSE))),0)</f>
        <v>0</v>
      </c>
      <c r="L41" s="119">
        <f t="shared" si="1"/>
        <v>0</v>
      </c>
    </row>
    <row r="42" spans="1:12" ht="24">
      <c r="A42" s="121"/>
      <c r="B42" s="109"/>
      <c r="C42" s="107"/>
      <c r="D42" s="117">
        <f>IFERROR(VLOOKUP($C42,อ้างอิง!$C$32:$E$38,2,FALSE),0)</f>
        <v>0</v>
      </c>
      <c r="E42" s="120">
        <f>IFERROR(VLOOKUP($C42,อ้างอิง!$C$32:$E$38,3,FALSE),0)</f>
        <v>0</v>
      </c>
      <c r="F42" s="142"/>
      <c r="G42" s="138"/>
      <c r="H42" s="118"/>
      <c r="I42" s="111"/>
      <c r="J42" s="110">
        <f>IFERROR(($E42*(VLOOKUP($D42,อ้างอิง!$D$32:$F$38,3,FALSE))),0)*B42</f>
        <v>0</v>
      </c>
      <c r="K42" s="110">
        <f>(F42*อ้างอิง!$F$22)+IFERROR(($I42*(VLOOKUP($H42,อ้างอิง!$C$11:$F$21,4,FALSE))),0)</f>
        <v>0</v>
      </c>
      <c r="L42" s="119">
        <f t="shared" si="1"/>
        <v>0</v>
      </c>
    </row>
    <row r="43" spans="1:12" ht="24">
      <c r="A43" s="121"/>
      <c r="B43" s="109"/>
      <c r="C43" s="107"/>
      <c r="D43" s="117">
        <f>IFERROR(VLOOKUP($C43,อ้างอิง!$C$32:$E$38,2,FALSE),0)</f>
        <v>0</v>
      </c>
      <c r="E43" s="120">
        <f>IFERROR(VLOOKUP($C43,อ้างอิง!$C$32:$E$38,3,FALSE),0)</f>
        <v>0</v>
      </c>
      <c r="F43" s="142"/>
      <c r="G43" s="138"/>
      <c r="H43" s="118"/>
      <c r="I43" s="111"/>
      <c r="J43" s="110">
        <f>IFERROR(($E43*(VLOOKUP($D43,อ้างอิง!$D$32:$F$38,3,FALSE))),0)*B43</f>
        <v>0</v>
      </c>
      <c r="K43" s="110">
        <f>(F43*อ้างอิง!$F$22)+IFERROR(($I43*(VLOOKUP($H43,อ้างอิง!$C$11:$F$21,4,FALSE))),0)</f>
        <v>0</v>
      </c>
      <c r="L43" s="119">
        <f t="shared" si="1"/>
        <v>0</v>
      </c>
    </row>
    <row r="44" spans="1:12">
      <c r="A44" s="107"/>
      <c r="B44" s="109"/>
      <c r="C44" s="107"/>
      <c r="D44" s="117">
        <f>IFERROR(VLOOKUP($C44,อ้างอิง!$C$32:$E$38,2,FALSE),0)</f>
        <v>0</v>
      </c>
      <c r="E44" s="120">
        <f>IFERROR(VLOOKUP($C44,อ้างอิง!$C$32:$E$38,3,FALSE),0)</f>
        <v>0</v>
      </c>
      <c r="F44" s="142"/>
      <c r="G44" s="138"/>
      <c r="H44" s="118"/>
      <c r="I44" s="111"/>
      <c r="J44" s="110">
        <f>IFERROR(($E44*(VLOOKUP($D44,อ้างอิง!$D$32:$F$38,3,FALSE))),0)*B44</f>
        <v>0</v>
      </c>
      <c r="K44" s="110">
        <f>(F44*อ้างอิง!$F$22)+IFERROR(($I44*(VLOOKUP($H44,อ้างอิง!$C$11:$F$21,4,FALSE))),0)</f>
        <v>0</v>
      </c>
      <c r="L44" s="119">
        <f t="shared" si="1"/>
        <v>0</v>
      </c>
    </row>
    <row r="45" spans="1:12">
      <c r="A45" s="107"/>
      <c r="B45" s="109"/>
      <c r="C45" s="107"/>
      <c r="D45" s="117">
        <f>IFERROR(VLOOKUP($C45,อ้างอิง!$C$32:$E$38,2,FALSE),0)</f>
        <v>0</v>
      </c>
      <c r="E45" s="120">
        <f>IFERROR(VLOOKUP($C45,อ้างอิง!$C$32:$E$38,3,FALSE),0)</f>
        <v>0</v>
      </c>
      <c r="F45" s="142"/>
      <c r="G45" s="138"/>
      <c r="H45" s="118"/>
      <c r="I45" s="111"/>
      <c r="J45" s="110">
        <f>IFERROR(($E45*(VLOOKUP($D45,อ้างอิง!$D$32:$F$38,3,FALSE))),0)*B45</f>
        <v>0</v>
      </c>
      <c r="K45" s="110">
        <f>(F45*อ้างอิง!$F$22)+IFERROR(($I45*(VLOOKUP($H45,อ้างอิง!$C$11:$F$21,4,FALSE))),0)</f>
        <v>0</v>
      </c>
      <c r="L45" s="119">
        <f t="shared" si="1"/>
        <v>0</v>
      </c>
    </row>
    <row r="46" spans="1:12">
      <c r="A46" s="107"/>
      <c r="B46" s="109"/>
      <c r="C46" s="107"/>
      <c r="D46" s="117">
        <f>IFERROR(VLOOKUP($C46,อ้างอิง!$C$32:$E$38,2,FALSE),0)</f>
        <v>0</v>
      </c>
      <c r="E46" s="120">
        <f>IFERROR(VLOOKUP($C46,อ้างอิง!$C$32:$E$38,3,FALSE),0)</f>
        <v>0</v>
      </c>
      <c r="F46" s="142"/>
      <c r="G46" s="138"/>
      <c r="H46" s="118"/>
      <c r="I46" s="111"/>
      <c r="J46" s="110">
        <f>IFERROR(($E46*(VLOOKUP($D46,อ้างอิง!$D$32:$F$38,3,FALSE))),0)*B46</f>
        <v>0</v>
      </c>
      <c r="K46" s="110">
        <f>(F46*อ้างอิง!$F$22)+IFERROR(($I46*(VLOOKUP($H46,อ้างอิง!$C$11:$F$21,4,FALSE))),0)</f>
        <v>0</v>
      </c>
      <c r="L46" s="119">
        <f t="shared" si="1"/>
        <v>0</v>
      </c>
    </row>
    <row r="47" spans="1:12">
      <c r="A47" s="107"/>
      <c r="B47" s="109"/>
      <c r="C47" s="107"/>
      <c r="D47" s="117">
        <f>IFERROR(VLOOKUP($C47,อ้างอิง!$C$32:$E$38,2,FALSE),0)</f>
        <v>0</v>
      </c>
      <c r="E47" s="120">
        <f>IFERROR(VLOOKUP($C47,อ้างอิง!$C$32:$E$38,3,FALSE),0)</f>
        <v>0</v>
      </c>
      <c r="F47" s="142"/>
      <c r="G47" s="138"/>
      <c r="H47" s="118"/>
      <c r="I47" s="111"/>
      <c r="J47" s="110">
        <f>IFERROR(($E47*(VLOOKUP($D47,อ้างอิง!$D$32:$F$38,3,FALSE))),0)*B47</f>
        <v>0</v>
      </c>
      <c r="K47" s="110">
        <f>(F47*อ้างอิง!$F$22)+IFERROR(($I47*(VLOOKUP($H47,อ้างอิง!$C$11:$F$21,4,FALSE))),0)</f>
        <v>0</v>
      </c>
      <c r="L47" s="119">
        <f t="shared" si="1"/>
        <v>0</v>
      </c>
    </row>
    <row r="48" spans="1:12">
      <c r="A48" s="107"/>
      <c r="B48" s="109"/>
      <c r="C48" s="107"/>
      <c r="D48" s="117">
        <f>IFERROR(VLOOKUP($C48,อ้างอิง!$C$32:$E$38,2,FALSE),0)</f>
        <v>0</v>
      </c>
      <c r="E48" s="120">
        <f>IFERROR(VLOOKUP($C48,อ้างอิง!$C$32:$E$38,3,FALSE),0)</f>
        <v>0</v>
      </c>
      <c r="F48" s="142"/>
      <c r="G48" s="138"/>
      <c r="H48" s="118"/>
      <c r="I48" s="111"/>
      <c r="J48" s="110">
        <f>IFERROR(($E48*(VLOOKUP($D48,อ้างอิง!$D$32:$F$38,3,FALSE))),0)*B48</f>
        <v>0</v>
      </c>
      <c r="K48" s="110">
        <f>(F48*อ้างอิง!$F$22)+IFERROR(($I48*(VLOOKUP($H48,อ้างอิง!$C$11:$F$21,4,FALSE))),0)</f>
        <v>0</v>
      </c>
      <c r="L48" s="119">
        <f t="shared" si="1"/>
        <v>0</v>
      </c>
    </row>
    <row r="49" spans="1:12">
      <c r="A49" s="107"/>
      <c r="B49" s="109"/>
      <c r="C49" s="107"/>
      <c r="D49" s="117">
        <f>IFERROR(VLOOKUP($C49,อ้างอิง!$C$32:$E$38,2,FALSE),0)</f>
        <v>0</v>
      </c>
      <c r="E49" s="120">
        <f>IFERROR(VLOOKUP($C49,อ้างอิง!$C$32:$E$38,3,FALSE),0)</f>
        <v>0</v>
      </c>
      <c r="F49" s="142"/>
      <c r="G49" s="138"/>
      <c r="H49" s="118"/>
      <c r="I49" s="111"/>
      <c r="J49" s="110">
        <f>IFERROR(($E49*(VLOOKUP($D49,อ้างอิง!$D$32:$F$38,3,FALSE))),0)*B49</f>
        <v>0</v>
      </c>
      <c r="K49" s="110">
        <f>(F49*อ้างอิง!$F$22)+IFERROR(($I49*(VLOOKUP($H49,อ้างอิง!$C$11:$F$21,4,FALSE))),0)</f>
        <v>0</v>
      </c>
      <c r="L49" s="119">
        <f t="shared" si="1"/>
        <v>0</v>
      </c>
    </row>
    <row r="50" spans="1:12">
      <c r="A50" s="107"/>
      <c r="B50" s="109"/>
      <c r="C50" s="107"/>
      <c r="D50" s="117">
        <f>IFERROR(VLOOKUP($C50,อ้างอิง!$C$32:$E$38,2,FALSE),0)</f>
        <v>0</v>
      </c>
      <c r="E50" s="120">
        <f>IFERROR(VLOOKUP($C50,อ้างอิง!$C$32:$E$38,3,FALSE),0)</f>
        <v>0</v>
      </c>
      <c r="F50" s="142"/>
      <c r="G50" s="138"/>
      <c r="H50" s="118"/>
      <c r="I50" s="111"/>
      <c r="J50" s="110">
        <f>IFERROR(($E50*(VLOOKUP($D50,อ้างอิง!$D$32:$F$38,3,FALSE))),0)*B50</f>
        <v>0</v>
      </c>
      <c r="K50" s="110">
        <f>(F50*อ้างอิง!$F$22)+IFERROR(($I50*(VLOOKUP($H50,อ้างอิง!$C$11:$F$21,4,FALSE))),0)</f>
        <v>0</v>
      </c>
      <c r="L50" s="119">
        <f t="shared" si="1"/>
        <v>0</v>
      </c>
    </row>
    <row r="51" spans="1:12">
      <c r="A51" s="107"/>
      <c r="B51" s="109"/>
      <c r="C51" s="107"/>
      <c r="D51" s="117">
        <f>IFERROR(VLOOKUP($C51,อ้างอิง!$C$32:$E$38,2,FALSE),0)</f>
        <v>0</v>
      </c>
      <c r="E51" s="120">
        <f>IFERROR(VLOOKUP($C51,อ้างอิง!$C$32:$E$38,3,FALSE),0)</f>
        <v>0</v>
      </c>
      <c r="F51" s="142"/>
      <c r="G51" s="138"/>
      <c r="H51" s="118"/>
      <c r="I51" s="111"/>
      <c r="J51" s="110">
        <f>IFERROR(($E51*(VLOOKUP($D51,อ้างอิง!$D$32:$F$38,3,FALSE))),0)*B51</f>
        <v>0</v>
      </c>
      <c r="K51" s="110">
        <f>(F51*อ้างอิง!$F$22)+IFERROR(($I51*(VLOOKUP($H51,อ้างอิง!$C$11:$F$21,4,FALSE))),0)</f>
        <v>0</v>
      </c>
      <c r="L51" s="119">
        <f t="shared" si="1"/>
        <v>0</v>
      </c>
    </row>
    <row r="52" spans="1:12">
      <c r="A52" s="107"/>
      <c r="B52" s="109"/>
      <c r="C52" s="107"/>
      <c r="D52" s="117">
        <f>IFERROR(VLOOKUP($C52,อ้างอิง!$C$32:$E$38,2,FALSE),0)</f>
        <v>0</v>
      </c>
      <c r="E52" s="120">
        <f>IFERROR(VLOOKUP($C52,อ้างอิง!$C$32:$E$38,3,FALSE),0)</f>
        <v>0</v>
      </c>
      <c r="F52" s="142"/>
      <c r="G52" s="138"/>
      <c r="H52" s="118"/>
      <c r="I52" s="111"/>
      <c r="J52" s="110">
        <f>IFERROR(($E52*(VLOOKUP($D52,อ้างอิง!$D$32:$F$38,3,FALSE))),0)*B52</f>
        <v>0</v>
      </c>
      <c r="K52" s="110">
        <f>(F52*อ้างอิง!$F$22)+IFERROR(($I52*(VLOOKUP($H52,อ้างอิง!$C$11:$F$21,4,FALSE))),0)</f>
        <v>0</v>
      </c>
      <c r="L52" s="119">
        <f t="shared" si="1"/>
        <v>0</v>
      </c>
    </row>
    <row r="53" spans="1:12">
      <c r="A53" s="107"/>
      <c r="B53" s="109"/>
      <c r="C53" s="107"/>
      <c r="D53" s="117">
        <f>IFERROR(VLOOKUP($C53,อ้างอิง!$C$32:$E$38,2,FALSE),0)</f>
        <v>0</v>
      </c>
      <c r="E53" s="120">
        <f>IFERROR(VLOOKUP($C53,อ้างอิง!$C$32:$E$38,3,FALSE),0)</f>
        <v>0</v>
      </c>
      <c r="F53" s="142"/>
      <c r="G53" s="138"/>
      <c r="H53" s="118"/>
      <c r="I53" s="111"/>
      <c r="J53" s="110">
        <f>IFERROR(($E53*(VLOOKUP($D53,อ้างอิง!$D$32:$F$38,3,FALSE))),0)*B53</f>
        <v>0</v>
      </c>
      <c r="K53" s="110">
        <f>(F53*อ้างอิง!$F$22)+IFERROR(($I53*(VLOOKUP($H53,อ้างอิง!$C$11:$F$21,4,FALSE))),0)</f>
        <v>0</v>
      </c>
      <c r="L53" s="119">
        <f t="shared" si="1"/>
        <v>0</v>
      </c>
    </row>
    <row r="54" spans="1:12">
      <c r="A54" s="107"/>
      <c r="B54" s="109"/>
      <c r="C54" s="107"/>
      <c r="D54" s="117">
        <f>IFERROR(VLOOKUP($C54,อ้างอิง!$C$32:$E$38,2,FALSE),0)</f>
        <v>0</v>
      </c>
      <c r="E54" s="120">
        <f>IFERROR(VLOOKUP($C54,อ้างอิง!$C$32:$E$38,3,FALSE),0)</f>
        <v>0</v>
      </c>
      <c r="F54" s="142"/>
      <c r="G54" s="138"/>
      <c r="H54" s="118"/>
      <c r="I54" s="111"/>
      <c r="J54" s="110">
        <f>IFERROR(($E54*(VLOOKUP($D54,อ้างอิง!$D$32:$F$38,3,FALSE))),0)*B54</f>
        <v>0</v>
      </c>
      <c r="K54" s="110">
        <f>(F54*อ้างอิง!$F$22)+IFERROR(($I54*(VLOOKUP($H54,อ้างอิง!$C$11:$F$21,4,FALSE))),0)</f>
        <v>0</v>
      </c>
      <c r="L54" s="119">
        <f t="shared" si="1"/>
        <v>0</v>
      </c>
    </row>
    <row r="55" spans="1:12" ht="26.4">
      <c r="A55" s="192" t="s">
        <v>7</v>
      </c>
      <c r="B55" s="192"/>
      <c r="C55" s="192"/>
      <c r="D55" s="192"/>
      <c r="E55" s="192"/>
      <c r="F55" s="192"/>
      <c r="G55" s="192"/>
      <c r="H55" s="192"/>
      <c r="I55" s="192"/>
      <c r="J55" s="100">
        <f>SUM(J9:J54)</f>
        <v>0</v>
      </c>
      <c r="K55" s="100">
        <f t="shared" ref="K55:L55" si="2">SUM(K9:K54)</f>
        <v>0</v>
      </c>
      <c r="L55" s="100">
        <f t="shared" si="2"/>
        <v>0</v>
      </c>
    </row>
    <row r="56" spans="1:12">
      <c r="A56" s="55" t="s">
        <v>96</v>
      </c>
    </row>
    <row r="57" spans="1:12">
      <c r="E57" s="82"/>
    </row>
    <row r="58" spans="1:12">
      <c r="J58" s="55" t="s">
        <v>55</v>
      </c>
    </row>
  </sheetData>
  <sheetProtection algorithmName="SHA-512" hashValue="WxHrOIC+w0I7llKT/HQu/rBgR5DjRabUOkSkfahhRX6Esajf7l6jk32NbKuKkSYnnHCtnMZU69aRSvRsohI2ag==" saltValue="EeyFLYtDkpPR0kDmgnnbXw==" spinCount="100000" sheet="1" objects="1" scenarios="1"/>
  <dataConsolidate/>
  <mergeCells count="17">
    <mergeCell ref="A55:I55"/>
    <mergeCell ref="A6:L6"/>
    <mergeCell ref="A7:A8"/>
    <mergeCell ref="B7:B8"/>
    <mergeCell ref="C7:C8"/>
    <mergeCell ref="D7:E7"/>
    <mergeCell ref="J7:J8"/>
    <mergeCell ref="K7:K8"/>
    <mergeCell ref="L7:L8"/>
    <mergeCell ref="F7:I7"/>
    <mergeCell ref="A1:A4"/>
    <mergeCell ref="B1:J1"/>
    <mergeCell ref="C2:J2"/>
    <mergeCell ref="C3:J3"/>
    <mergeCell ref="C4:E4"/>
    <mergeCell ref="I4:J4"/>
    <mergeCell ref="G4:H4"/>
  </mergeCells>
  <pageMargins left="0.7" right="0.7" top="0.75" bottom="0.75" header="0.3" footer="0.3"/>
  <pageSetup paperSize="9" orientation="landscape" horizontalDpi="1200" verticalDpi="1200" r:id="rId1"/>
  <ignoredErrors>
    <ignoredError sqref="D9:E54 J55:L55 L9 L1:L4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อ้างอิง!$C$32:$C$38</xm:f>
          </x14:formula1>
          <xm:sqref>C9:C54</xm:sqref>
        </x14:dataValidation>
        <x14:dataValidation type="list" allowBlank="1" showInputMessage="1" showErrorMessage="1">
          <x14:formula1>
            <xm:f>อ้างอิง!$C$11:$C$21</xm:f>
          </x14:formula1>
          <xm:sqref>H9:H54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90"/>
  <sheetViews>
    <sheetView topLeftCell="A7" zoomScaleNormal="100" workbookViewId="0">
      <selection activeCell="P7" sqref="P7"/>
    </sheetView>
  </sheetViews>
  <sheetFormatPr defaultRowHeight="22.8"/>
  <cols>
    <col min="1" max="1" width="10.109375" style="45" customWidth="1"/>
    <col min="2" max="2" width="23.33203125" style="45" customWidth="1"/>
    <col min="3" max="9" width="8.88671875" style="45"/>
    <col min="10" max="10" width="12.33203125" style="45" customWidth="1"/>
    <col min="11" max="11" width="10.33203125" style="45" customWidth="1"/>
    <col min="12" max="12" width="14.5546875" style="45" customWidth="1"/>
    <col min="13" max="16384" width="8.88671875" style="45"/>
  </cols>
  <sheetData>
    <row r="1" spans="1:12" ht="34.799999999999997" customHeight="1">
      <c r="A1" s="218"/>
      <c r="B1" s="221" t="s">
        <v>0</v>
      </c>
      <c r="C1" s="221"/>
      <c r="D1" s="221"/>
      <c r="E1" s="221"/>
      <c r="F1" s="221"/>
      <c r="G1" s="221"/>
      <c r="H1" s="221"/>
      <c r="I1" s="221"/>
      <c r="J1" s="221"/>
      <c r="K1" s="46" t="s">
        <v>18</v>
      </c>
      <c r="L1" s="137" t="str">
        <f>+ลักษณะกิจกรรม!L1</f>
        <v>LESS-TM-01</v>
      </c>
    </row>
    <row r="2" spans="1:12" ht="25.8" customHeight="1">
      <c r="A2" s="219"/>
      <c r="B2" s="46" t="s">
        <v>5</v>
      </c>
      <c r="C2" s="222" t="str">
        <f>+ลักษณะกิจกรรม!C2</f>
        <v>การใช้หรือเปลี่ยนยานพาหนะเครื่องยนต์สันดาปภายในเป็นยานพาหนะไฟฟ้า</v>
      </c>
      <c r="D2" s="223"/>
      <c r="E2" s="223"/>
      <c r="F2" s="223"/>
      <c r="G2" s="223"/>
      <c r="H2" s="223"/>
      <c r="I2" s="223"/>
      <c r="J2" s="224"/>
      <c r="K2" s="46" t="s">
        <v>19</v>
      </c>
      <c r="L2" s="135" t="str">
        <f>+ลักษณะกิจกรรม!L2</f>
        <v>01</v>
      </c>
    </row>
    <row r="3" spans="1:12" ht="25.8" customHeight="1">
      <c r="A3" s="219"/>
      <c r="B3" s="44" t="s">
        <v>3</v>
      </c>
      <c r="C3" s="225" t="str">
        <f>ลักษณะกิจกรรม!$C$3</f>
        <v>หน่วยงาน</v>
      </c>
      <c r="D3" s="226"/>
      <c r="E3" s="226"/>
      <c r="F3" s="226"/>
      <c r="G3" s="226"/>
      <c r="H3" s="226"/>
      <c r="I3" s="226"/>
      <c r="J3" s="227"/>
      <c r="K3" s="46" t="s">
        <v>1</v>
      </c>
      <c r="L3" s="135">
        <v>4</v>
      </c>
    </row>
    <row r="4" spans="1:12" ht="25.8" customHeight="1">
      <c r="A4" s="220"/>
      <c r="B4" s="44" t="s">
        <v>4</v>
      </c>
      <c r="C4" s="228" t="str">
        <f>ลักษณะกิจกรรม!$C$4</f>
        <v>กรอกข้อมูล</v>
      </c>
      <c r="D4" s="229"/>
      <c r="E4" s="229"/>
      <c r="F4" s="229"/>
      <c r="G4" s="230" t="s">
        <v>10</v>
      </c>
      <c r="H4" s="231"/>
      <c r="I4" s="232" t="str">
        <f>ลักษณะกิจกรรม!$I$4</f>
        <v>กรอกข้อมูล</v>
      </c>
      <c r="J4" s="233"/>
      <c r="K4" s="46" t="s">
        <v>2</v>
      </c>
      <c r="L4" s="136">
        <f>+ลักษณะกิจกรรม!L4</f>
        <v>243091</v>
      </c>
    </row>
    <row r="5" spans="1:12" ht="25.8" customHeight="1">
      <c r="A5" s="47"/>
      <c r="B5" s="48"/>
      <c r="C5" s="48"/>
      <c r="D5" s="48"/>
      <c r="E5" s="48"/>
      <c r="F5" s="48"/>
      <c r="G5" s="48"/>
      <c r="H5" s="48"/>
      <c r="I5" s="48"/>
      <c r="J5" s="48"/>
      <c r="K5" s="48"/>
      <c r="L5" s="49"/>
    </row>
    <row r="6" spans="1:12" ht="25.8" customHeight="1">
      <c r="A6" s="48"/>
      <c r="B6" s="62" t="s">
        <v>88</v>
      </c>
      <c r="C6" s="98"/>
      <c r="D6" s="98"/>
      <c r="E6" s="48"/>
      <c r="F6" s="48"/>
      <c r="G6" s="48"/>
      <c r="H6" s="48"/>
      <c r="I6" s="48"/>
      <c r="J6" s="48"/>
      <c r="K6" s="48"/>
      <c r="L6" s="49"/>
    </row>
    <row r="7" spans="1:12" ht="25.8" customHeight="1">
      <c r="A7" s="48"/>
      <c r="B7" s="48"/>
      <c r="C7" s="48"/>
      <c r="D7" s="48"/>
      <c r="E7" s="48"/>
      <c r="F7" s="48"/>
      <c r="G7" s="48"/>
      <c r="H7" s="48"/>
      <c r="I7" s="48"/>
      <c r="J7" s="48"/>
      <c r="K7" s="48"/>
      <c r="L7" s="49"/>
    </row>
    <row r="8" spans="1:12" ht="85.8" customHeight="1">
      <c r="A8" s="48"/>
      <c r="B8" s="63" t="s">
        <v>23</v>
      </c>
      <c r="C8" s="61" t="s">
        <v>24</v>
      </c>
      <c r="D8" s="214" t="s">
        <v>52</v>
      </c>
      <c r="E8" s="214"/>
      <c r="F8" s="214"/>
      <c r="G8" s="61" t="s">
        <v>39</v>
      </c>
      <c r="H8" s="215" t="s">
        <v>25</v>
      </c>
      <c r="I8" s="215"/>
      <c r="J8" s="215"/>
      <c r="K8" s="48"/>
      <c r="L8" s="49"/>
    </row>
    <row r="9" spans="1:12" ht="46.8" customHeight="1">
      <c r="A9" s="48"/>
      <c r="B9" s="64">
        <f>ROUNDDOWN((D9-H9),0)</f>
        <v>0</v>
      </c>
      <c r="C9" s="50" t="s">
        <v>24</v>
      </c>
      <c r="D9" s="216">
        <f>'ข้อมูลกิจกรรม (แทนที่รถเดิม)'!$J$54</f>
        <v>0</v>
      </c>
      <c r="E9" s="217"/>
      <c r="F9" s="217"/>
      <c r="G9" s="50" t="s">
        <v>39</v>
      </c>
      <c r="H9" s="216">
        <f>'ข้อมูลกิจกรรม (แทนที่รถเดิม)'!$K$54</f>
        <v>0</v>
      </c>
      <c r="I9" s="217"/>
      <c r="J9" s="217"/>
      <c r="K9" s="48"/>
      <c r="L9" s="49"/>
    </row>
    <row r="10" spans="1:12" ht="25.8" customHeight="1">
      <c r="A10" s="48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9"/>
    </row>
    <row r="11" spans="1:12" ht="25.8" customHeight="1">
      <c r="A11" s="48"/>
      <c r="B11" s="62" t="s">
        <v>89</v>
      </c>
      <c r="C11" s="98"/>
      <c r="D11" s="98"/>
      <c r="E11" s="48"/>
      <c r="F11" s="48"/>
      <c r="G11" s="48"/>
      <c r="H11" s="48"/>
      <c r="I11" s="48"/>
      <c r="J11" s="48"/>
      <c r="K11" s="48"/>
      <c r="L11" s="49"/>
    </row>
    <row r="12" spans="1:12" ht="25.8" customHeight="1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9"/>
    </row>
    <row r="13" spans="1:12" ht="85.8" customHeight="1">
      <c r="A13" s="48"/>
      <c r="B13" s="63" t="s">
        <v>20</v>
      </c>
      <c r="C13" s="61" t="s">
        <v>24</v>
      </c>
      <c r="D13" s="214" t="s">
        <v>52</v>
      </c>
      <c r="E13" s="214"/>
      <c r="F13" s="214"/>
      <c r="G13" s="61" t="s">
        <v>39</v>
      </c>
      <c r="H13" s="215" t="s">
        <v>21</v>
      </c>
      <c r="I13" s="215"/>
      <c r="J13" s="215"/>
      <c r="K13" s="48"/>
      <c r="L13" s="49"/>
    </row>
    <row r="14" spans="1:12" ht="46.8" customHeight="1">
      <c r="A14" s="48"/>
      <c r="B14" s="64">
        <f>ROUNDDOWN((D14-H14),0)</f>
        <v>0</v>
      </c>
      <c r="C14" s="50" t="s">
        <v>24</v>
      </c>
      <c r="D14" s="216">
        <f>'ข้อมูลกิจกรรม (รถใหม่)'!$J$55</f>
        <v>0</v>
      </c>
      <c r="E14" s="217"/>
      <c r="F14" s="217"/>
      <c r="G14" s="50" t="s">
        <v>39</v>
      </c>
      <c r="H14" s="216">
        <f>'ข้อมูลกิจกรรม (รถใหม่)'!$K$55</f>
        <v>0</v>
      </c>
      <c r="I14" s="217"/>
      <c r="J14" s="217"/>
      <c r="K14" s="48"/>
      <c r="L14" s="49"/>
    </row>
    <row r="15" spans="1:12" ht="25.8" customHeight="1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9"/>
    </row>
    <row r="16" spans="1:12" ht="25.8" customHeight="1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9"/>
    </row>
    <row r="17" spans="1:12" ht="19.95" customHeight="1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9"/>
    </row>
    <row r="18" spans="1:12" ht="19.95" customHeight="1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9"/>
    </row>
    <row r="19" spans="1:12" ht="19.95" customHeight="1" thickBot="1">
      <c r="A19" s="51"/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2"/>
    </row>
    <row r="20" spans="1:12" ht="19.95" customHeight="1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</row>
    <row r="21" spans="1:12" ht="19.95" customHeight="1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</row>
    <row r="22" spans="1:12" ht="19.95" customHeight="1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</row>
    <row r="23" spans="1:12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</row>
    <row r="24" spans="1:12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</row>
    <row r="25" spans="1:12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</row>
    <row r="26" spans="1:12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</row>
    <row r="27" spans="1:12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</row>
    <row r="28" spans="1:12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</row>
    <row r="29" spans="1:12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</row>
    <row r="30" spans="1:12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</row>
    <row r="31" spans="1:12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</row>
    <row r="32" spans="1:12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</row>
    <row r="33" spans="1:12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</row>
    <row r="34" spans="1:12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</row>
    <row r="35" spans="1:12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</row>
    <row r="36" spans="1:12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</row>
    <row r="37" spans="1:12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</row>
    <row r="38" spans="1:12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</row>
    <row r="39" spans="1:12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</row>
    <row r="40" spans="1:12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</row>
    <row r="41" spans="1:12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</row>
    <row r="42" spans="1:12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</row>
    <row r="43" spans="1:12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</row>
    <row r="44" spans="1:1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</row>
    <row r="45" spans="1:12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</row>
    <row r="46" spans="1:12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</row>
    <row r="47" spans="1:12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</row>
    <row r="48" spans="1:12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</row>
    <row r="49" spans="1:12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</row>
    <row r="50" spans="1:12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</row>
    <row r="51" spans="1:12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</row>
    <row r="52" spans="1:12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</row>
    <row r="53" spans="1:1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</row>
    <row r="54" spans="1:12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</row>
    <row r="55" spans="1:12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</row>
    <row r="56" spans="1:12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</row>
    <row r="57" spans="1:12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</row>
    <row r="58" spans="1:12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</row>
    <row r="59" spans="1:12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</row>
    <row r="60" spans="1:12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</row>
    <row r="61" spans="1:12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</row>
    <row r="62" spans="1:12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</row>
    <row r="63" spans="1:12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</row>
    <row r="64" spans="1:12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</row>
    <row r="65" spans="1:12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</row>
    <row r="66" spans="1:12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</row>
    <row r="67" spans="1:12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</row>
    <row r="68" spans="1:12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</row>
    <row r="69" spans="1:12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</row>
    <row r="70" spans="1:12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</row>
    <row r="71" spans="1:12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</row>
    <row r="72" spans="1:12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</row>
    <row r="73" spans="1:12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</row>
    <row r="74" spans="1:12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</row>
    <row r="75" spans="1:12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</row>
    <row r="76" spans="1:12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</row>
    <row r="77" spans="1:12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</row>
    <row r="78" spans="1:12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</row>
    <row r="79" spans="1:12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</row>
    <row r="80" spans="1:12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</row>
    <row r="81" spans="1:12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</row>
    <row r="82" spans="1:12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</row>
    <row r="83" spans="1:12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</row>
    <row r="84" spans="1:12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</row>
    <row r="85" spans="1:12">
      <c r="A85" s="47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9"/>
    </row>
    <row r="86" spans="1:12">
      <c r="A86" s="47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9"/>
    </row>
    <row r="87" spans="1:12">
      <c r="A87" s="47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9"/>
    </row>
    <row r="88" spans="1:12">
      <c r="A88" s="47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9"/>
    </row>
    <row r="89" spans="1:12">
      <c r="A89" s="47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9"/>
    </row>
    <row r="90" spans="1:12" ht="23.4" thickBot="1">
      <c r="A90" s="53"/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2"/>
    </row>
  </sheetData>
  <sheetProtection algorithmName="SHA-512" hashValue="09sW+h+srgcCDoThi6775fa4N+0V1MYy9sJpq0QFv6V5RTHrmVURQpvZnFWywkWkHvgW/DcPUptYDCEMeT8sGg==" saltValue="fLWach8xTAbnoKr/8STjFA==" spinCount="100000" sheet="1" objects="1" scenarios="1"/>
  <mergeCells count="15">
    <mergeCell ref="A1:A4"/>
    <mergeCell ref="B1:J1"/>
    <mergeCell ref="C2:J2"/>
    <mergeCell ref="C3:J3"/>
    <mergeCell ref="C4:F4"/>
    <mergeCell ref="G4:H4"/>
    <mergeCell ref="I4:J4"/>
    <mergeCell ref="D13:F13"/>
    <mergeCell ref="H13:J13"/>
    <mergeCell ref="D14:F14"/>
    <mergeCell ref="H14:J14"/>
    <mergeCell ref="D8:F8"/>
    <mergeCell ref="H8:J8"/>
    <mergeCell ref="D9:F9"/>
    <mergeCell ref="H9:J9"/>
  </mergeCells>
  <pageMargins left="0.7" right="0.7" top="0.75" bottom="0.75" header="0.3" footer="0.3"/>
  <pageSetup paperSize="9" orientation="landscape" horizontalDpi="1200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1:G39"/>
  <sheetViews>
    <sheetView showGridLines="0" zoomScaleNormal="100" workbookViewId="0">
      <selection activeCell="G5" sqref="G5"/>
    </sheetView>
  </sheetViews>
  <sheetFormatPr defaultColWidth="8.6640625" defaultRowHeight="22.8"/>
  <cols>
    <col min="1" max="2" width="8.6640625" style="2"/>
    <col min="3" max="3" width="28.5546875" style="2" customWidth="1"/>
    <col min="4" max="4" width="60" style="2" customWidth="1"/>
    <col min="5" max="5" width="50.109375" style="2" customWidth="1"/>
    <col min="6" max="6" width="23" style="2" customWidth="1"/>
    <col min="7" max="7" width="20.77734375" style="2" customWidth="1"/>
    <col min="8" max="16384" width="8.6640625" style="2"/>
  </cols>
  <sheetData>
    <row r="1" spans="2:7" ht="49.95" customHeight="1">
      <c r="C1" s="30" t="s">
        <v>8</v>
      </c>
    </row>
    <row r="2" spans="2:7" ht="76.8" customHeight="1">
      <c r="C2" s="67" t="s">
        <v>53</v>
      </c>
      <c r="D2" s="65" t="s">
        <v>50</v>
      </c>
      <c r="E2" s="29"/>
      <c r="F2" s="29"/>
      <c r="G2" s="29"/>
    </row>
    <row r="3" spans="2:7" ht="76.8" customHeight="1">
      <c r="C3" s="68" t="s">
        <v>52</v>
      </c>
      <c r="D3" s="66" t="s">
        <v>116</v>
      </c>
      <c r="E3" s="28"/>
      <c r="F3" s="28"/>
      <c r="G3" s="28"/>
    </row>
    <row r="4" spans="2:7" ht="76.8" customHeight="1">
      <c r="C4" s="69" t="s">
        <v>21</v>
      </c>
      <c r="D4" s="234" t="s">
        <v>115</v>
      </c>
      <c r="E4" s="234"/>
      <c r="F4" s="234"/>
      <c r="G4" s="234"/>
    </row>
    <row r="5" spans="2:7" ht="47.4" customHeight="1">
      <c r="C5" s="131" t="s">
        <v>106</v>
      </c>
      <c r="D5" s="244" t="s">
        <v>107</v>
      </c>
      <c r="E5" s="244"/>
    </row>
    <row r="6" spans="2:7" ht="27.6" customHeight="1">
      <c r="B6" s="20" t="s">
        <v>16</v>
      </c>
      <c r="D6" s="21"/>
    </row>
    <row r="7" spans="2:7" ht="25.2" customHeight="1">
      <c r="C7" s="242" t="s">
        <v>26</v>
      </c>
      <c r="D7" s="83" t="s">
        <v>27</v>
      </c>
      <c r="E7" s="83" t="s">
        <v>29</v>
      </c>
      <c r="F7" s="235" t="s">
        <v>36</v>
      </c>
    </row>
    <row r="8" spans="2:7" ht="25.2" customHeight="1">
      <c r="C8" s="243"/>
      <c r="D8" s="35" t="s">
        <v>28</v>
      </c>
      <c r="E8" s="35" t="s">
        <v>30</v>
      </c>
      <c r="F8" s="236"/>
    </row>
    <row r="9" spans="2:7" ht="48.6" customHeight="1">
      <c r="C9" s="41" t="s">
        <v>38</v>
      </c>
      <c r="D9" s="34" t="s">
        <v>94</v>
      </c>
      <c r="E9" s="36" t="s">
        <v>31</v>
      </c>
      <c r="F9" s="237"/>
    </row>
    <row r="10" spans="2:7" ht="22.2" customHeight="1">
      <c r="C10" s="35"/>
      <c r="D10" s="38" t="s">
        <v>34</v>
      </c>
      <c r="E10" s="22" t="s">
        <v>35</v>
      </c>
      <c r="F10" s="40" t="s">
        <v>37</v>
      </c>
      <c r="G10" s="37" t="s">
        <v>26</v>
      </c>
    </row>
    <row r="11" spans="2:7">
      <c r="C11" s="33" t="s">
        <v>32</v>
      </c>
      <c r="D11" s="104">
        <v>31.48</v>
      </c>
      <c r="E11" s="39">
        <f>69300/1000000</f>
        <v>6.93E-2</v>
      </c>
      <c r="F11" s="81">
        <f t="shared" ref="F11:F21" si="0">D11*E11</f>
        <v>2.1815639999999998</v>
      </c>
      <c r="G11" s="33" t="s">
        <v>40</v>
      </c>
    </row>
    <row r="12" spans="2:7">
      <c r="C12" s="33" t="s">
        <v>33</v>
      </c>
      <c r="D12" s="104">
        <v>36.42</v>
      </c>
      <c r="E12" s="39">
        <f>74100/1000000</f>
        <v>7.4099999999999999E-2</v>
      </c>
      <c r="F12" s="81">
        <f t="shared" si="0"/>
        <v>2.6987220000000001</v>
      </c>
      <c r="G12" s="33" t="s">
        <v>41</v>
      </c>
    </row>
    <row r="13" spans="2:7">
      <c r="C13" s="33" t="s">
        <v>42</v>
      </c>
      <c r="D13" s="105">
        <v>30.68</v>
      </c>
      <c r="E13" s="39">
        <f>62370/1000000</f>
        <v>6.2370000000000002E-2</v>
      </c>
      <c r="F13" s="81">
        <f t="shared" si="0"/>
        <v>1.9135116000000001</v>
      </c>
      <c r="G13" s="33" t="str">
        <f t="shared" ref="G13:G21" si="1">C13</f>
        <v>แก๊สโซฮอล์ 91 (ลิตร)</v>
      </c>
    </row>
    <row r="14" spans="2:7">
      <c r="C14" s="33" t="s">
        <v>43</v>
      </c>
      <c r="D14" s="105">
        <v>30.68</v>
      </c>
      <c r="E14" s="39">
        <f>62370/1000000</f>
        <v>6.2370000000000002E-2</v>
      </c>
      <c r="F14" s="81">
        <f t="shared" si="0"/>
        <v>1.9135116000000001</v>
      </c>
      <c r="G14" s="33" t="str">
        <f t="shared" si="1"/>
        <v>แก๊สโซฮอล์ 95 (ลิตร)</v>
      </c>
    </row>
    <row r="15" spans="2:7">
      <c r="C15" s="33" t="s">
        <v>44</v>
      </c>
      <c r="D15" s="105">
        <v>29.88</v>
      </c>
      <c r="E15" s="39">
        <f>55440/1000000</f>
        <v>5.5440000000000003E-2</v>
      </c>
      <c r="F15" s="81">
        <f>D15*E15</f>
        <v>1.6565472000000001</v>
      </c>
      <c r="G15" s="33" t="str">
        <f t="shared" si="1"/>
        <v>E20 (ลิตร)</v>
      </c>
    </row>
    <row r="16" spans="2:7">
      <c r="C16" s="33" t="s">
        <v>45</v>
      </c>
      <c r="D16" s="105">
        <v>24.7</v>
      </c>
      <c r="E16" s="39">
        <f>10395/1000000</f>
        <v>1.0395E-2</v>
      </c>
      <c r="F16" s="81">
        <f t="shared" si="0"/>
        <v>0.2567565</v>
      </c>
      <c r="G16" s="33" t="str">
        <f t="shared" si="1"/>
        <v>E85 (ลิตร)</v>
      </c>
    </row>
    <row r="17" spans="2:7">
      <c r="C17" s="33" t="s">
        <v>98</v>
      </c>
      <c r="D17" s="106">
        <v>37.92</v>
      </c>
      <c r="E17" s="33">
        <f>56100/1000000</f>
        <v>5.6099999999999997E-2</v>
      </c>
      <c r="F17" s="81">
        <f>D17*E17</f>
        <v>2.1273119999999999</v>
      </c>
      <c r="G17" s="33" t="str">
        <f>C17</f>
        <v>NGV/CNG (กิโลกรัม)</v>
      </c>
    </row>
    <row r="18" spans="2:7">
      <c r="C18" s="33" t="s">
        <v>102</v>
      </c>
      <c r="D18" s="106">
        <v>26.62</v>
      </c>
      <c r="E18" s="33">
        <f>63100*10^-6</f>
        <v>6.3100000000000003E-2</v>
      </c>
      <c r="F18" s="81">
        <f>D18*E18</f>
        <v>1.6797220000000002</v>
      </c>
      <c r="G18" s="33" t="str">
        <f>C18</f>
        <v>LPG (ลิตร)</v>
      </c>
    </row>
    <row r="19" spans="2:7">
      <c r="C19" s="33" t="s">
        <v>46</v>
      </c>
      <c r="D19" s="105">
        <v>36.42</v>
      </c>
      <c r="E19" s="71">
        <f>(74100*0.93)/1000000</f>
        <v>6.8913000000000002E-2</v>
      </c>
      <c r="F19" s="81">
        <f t="shared" si="0"/>
        <v>2.5098114600000003</v>
      </c>
      <c r="G19" s="33" t="str">
        <f t="shared" si="1"/>
        <v>ดีเซล B7 (ลิตร)</v>
      </c>
    </row>
    <row r="20" spans="2:7">
      <c r="C20" s="70" t="s">
        <v>54</v>
      </c>
      <c r="D20" s="105">
        <v>36.42</v>
      </c>
      <c r="E20" s="71">
        <f>(74100*0.9)/1000000</f>
        <v>6.6689999999999999E-2</v>
      </c>
      <c r="F20" s="81">
        <f t="shared" ref="F20" si="2">D20*E20</f>
        <v>2.4288498000000001</v>
      </c>
      <c r="G20" s="33" t="str">
        <f t="shared" ref="G20" si="3">C20</f>
        <v>ดีเซล B10 (ลิตร)</v>
      </c>
    </row>
    <row r="21" spans="2:7">
      <c r="C21" s="70" t="s">
        <v>105</v>
      </c>
      <c r="D21" s="105">
        <v>36.42</v>
      </c>
      <c r="E21" s="71">
        <f>(74100*0.8)/1000000</f>
        <v>5.9279999999999999E-2</v>
      </c>
      <c r="F21" s="81">
        <f t="shared" si="0"/>
        <v>2.1589776000000001</v>
      </c>
      <c r="G21" s="33" t="str">
        <f t="shared" si="1"/>
        <v>ดีเซล B20 (ลิตร)</v>
      </c>
    </row>
    <row r="22" spans="2:7">
      <c r="C22" s="33" t="s">
        <v>62</v>
      </c>
      <c r="D22" s="97"/>
      <c r="E22" s="97"/>
      <c r="F22" s="81">
        <v>0.47699999999999998</v>
      </c>
      <c r="G22" s="33" t="str">
        <f t="shared" ref="G22" si="4">C22</f>
        <v>ไฟฟ้า (kWh)</v>
      </c>
    </row>
    <row r="23" spans="2:7" ht="1.8" customHeight="1"/>
    <row r="24" spans="2:7" ht="27.6" customHeight="1">
      <c r="B24" s="26"/>
      <c r="C24" s="27" t="s">
        <v>17</v>
      </c>
      <c r="D24" s="24"/>
      <c r="E24" s="24"/>
      <c r="F24" s="23"/>
      <c r="G24" s="25"/>
    </row>
    <row r="25" spans="2:7" ht="19.2" customHeight="1">
      <c r="B25" s="26"/>
      <c r="C25" s="27" t="s">
        <v>64</v>
      </c>
      <c r="D25" s="24"/>
      <c r="E25" s="24"/>
      <c r="F25" s="23"/>
      <c r="G25" s="25"/>
    </row>
    <row r="26" spans="2:7" ht="21" customHeight="1">
      <c r="B26" s="26"/>
      <c r="C26" s="27" t="s">
        <v>66</v>
      </c>
      <c r="D26" s="24"/>
      <c r="E26" s="24"/>
      <c r="F26" s="23"/>
      <c r="G26" s="25"/>
    </row>
    <row r="27" spans="2:7">
      <c r="C27" s="2" t="s">
        <v>63</v>
      </c>
      <c r="F27" s="2" t="s">
        <v>55</v>
      </c>
      <c r="G27" s="2" t="s">
        <v>55</v>
      </c>
    </row>
    <row r="29" spans="2:7" ht="29.4" thickBot="1">
      <c r="C29" s="99" t="s">
        <v>89</v>
      </c>
    </row>
    <row r="30" spans="2:7">
      <c r="C30" s="238" t="s">
        <v>75</v>
      </c>
      <c r="D30" s="85" t="s">
        <v>76</v>
      </c>
      <c r="E30" s="240" t="s">
        <v>78</v>
      </c>
      <c r="F30" s="86" t="s">
        <v>86</v>
      </c>
    </row>
    <row r="31" spans="2:7" ht="23.4" thickBot="1">
      <c r="C31" s="239"/>
      <c r="D31" s="95" t="s">
        <v>77</v>
      </c>
      <c r="E31" s="241"/>
      <c r="F31" s="96" t="s">
        <v>85</v>
      </c>
    </row>
    <row r="32" spans="2:7">
      <c r="C32" s="92" t="s">
        <v>79</v>
      </c>
      <c r="D32" s="93" t="s">
        <v>71</v>
      </c>
      <c r="E32" s="93">
        <v>8.4099999999999994E-2</v>
      </c>
      <c r="F32" s="94">
        <f>$F$17</f>
        <v>2.1273119999999999</v>
      </c>
    </row>
    <row r="33" spans="3:6">
      <c r="C33" s="87" t="s">
        <v>80</v>
      </c>
      <c r="D33" s="84" t="s">
        <v>71</v>
      </c>
      <c r="E33" s="102">
        <v>9.9900000000000003E-2</v>
      </c>
      <c r="F33" s="88">
        <f t="shared" ref="F33:F38" si="5">$F$17</f>
        <v>2.1273119999999999</v>
      </c>
    </row>
    <row r="34" spans="3:6">
      <c r="C34" s="87" t="s">
        <v>81</v>
      </c>
      <c r="D34" s="84" t="s">
        <v>71</v>
      </c>
      <c r="E34" s="102">
        <v>8.3599999999999994E-2</v>
      </c>
      <c r="F34" s="88">
        <f t="shared" si="5"/>
        <v>2.1273119999999999</v>
      </c>
    </row>
    <row r="35" spans="3:6">
      <c r="C35" s="87" t="s">
        <v>82</v>
      </c>
      <c r="D35" s="84" t="s">
        <v>71</v>
      </c>
      <c r="E35" s="102">
        <v>8.9399999999999993E-2</v>
      </c>
      <c r="F35" s="88">
        <f t="shared" si="5"/>
        <v>2.1273119999999999</v>
      </c>
    </row>
    <row r="36" spans="3:6">
      <c r="C36" s="87" t="s">
        <v>83</v>
      </c>
      <c r="D36" s="84" t="s">
        <v>92</v>
      </c>
      <c r="E36" s="103">
        <f>1/44.8</f>
        <v>2.2321428571428572E-2</v>
      </c>
      <c r="F36" s="88">
        <f>F15</f>
        <v>1.6565472000000001</v>
      </c>
    </row>
    <row r="37" spans="3:6">
      <c r="C37" s="87" t="s">
        <v>84</v>
      </c>
      <c r="D37" s="84" t="s">
        <v>71</v>
      </c>
      <c r="E37" s="102">
        <v>7.9699999999999993E-2</v>
      </c>
      <c r="F37" s="88">
        <f t="shared" si="5"/>
        <v>2.1273119999999999</v>
      </c>
    </row>
    <row r="38" spans="3:6" ht="23.4" thickBot="1">
      <c r="C38" s="89" t="s">
        <v>73</v>
      </c>
      <c r="D38" s="90" t="s">
        <v>71</v>
      </c>
      <c r="E38" s="90">
        <v>0.27029999999999998</v>
      </c>
      <c r="F38" s="91">
        <f t="shared" si="5"/>
        <v>2.1273119999999999</v>
      </c>
    </row>
    <row r="39" spans="3:6">
      <c r="C39" s="2" t="s">
        <v>109</v>
      </c>
      <c r="E39" s="2" t="s">
        <v>93</v>
      </c>
    </row>
  </sheetData>
  <sheetProtection algorithmName="SHA-512" hashValue="3Q5w3JoQe9OVtW4xVqZB1eiZ3riAg26OqWriAxHXcY/Lt3GI6j7O2akbfkTL5huQd+O0E5E8qKnhTy67mEWeKA==" saltValue="CU1FbsBc3u28rdqjKvjsyA==" spinCount="100000" sheet="1" objects="1" scenarios="1"/>
  <mergeCells count="6">
    <mergeCell ref="D4:G4"/>
    <mergeCell ref="F7:F9"/>
    <mergeCell ref="C30:C31"/>
    <mergeCell ref="E30:E31"/>
    <mergeCell ref="C7:C8"/>
    <mergeCell ref="D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ลักษณะกิจกรรม</vt:lpstr>
      <vt:lpstr>ข้อมูลกิจกรรม (แทนที่รถเดิม)</vt:lpstr>
      <vt:lpstr>ข้อมูลกิจกรรม (รถใหม่)</vt:lpstr>
      <vt:lpstr>สรุปผลการประเมิน</vt:lpstr>
      <vt:lpstr>อ้างอิง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suttinee</dc:creator>
  <cp:lastModifiedBy>lekkung.pr@outlook.com</cp:lastModifiedBy>
  <dcterms:created xsi:type="dcterms:W3CDTF">2015-03-06T06:55:57Z</dcterms:created>
  <dcterms:modified xsi:type="dcterms:W3CDTF">2022-08-22T07:27:38Z</dcterms:modified>
</cp:coreProperties>
</file>