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 LESS\02_METH\01_Update EF_Dec 2022\ไฟล์คำนวณ_อัพเดต28-2-66\"/>
    </mc:Choice>
  </mc:AlternateContent>
  <bookViews>
    <workbookView xWindow="0" yWindow="0" windowWidth="24000" windowHeight="8748"/>
  </bookViews>
  <sheets>
    <sheet name="ลักษณะกิจกรรม" sheetId="5" r:id="rId1"/>
    <sheet name="ข้อมูลกิจกรรม" sheetId="17" r:id="rId2"/>
    <sheet name="สรุปผลการประเมิน" sheetId="18" r:id="rId3"/>
    <sheet name="อ้างอิง" sheetId="14" r:id="rId4"/>
    <sheet name="Sheet1" sheetId="19" r:id="rId5"/>
  </sheets>
  <calcPr calcId="162913"/>
  <customWorkbookViews>
    <customWorkbookView name="Fr-02" guid="{4A84D616-4AC1-4199-B962-FE0AC76EE94A}" maximized="1" windowWidth="1362" windowHeight="543" activeSheetId="12"/>
  </customWorkbookViews>
</workbook>
</file>

<file path=xl/calcChain.xml><?xml version="1.0" encoding="utf-8"?>
<calcChain xmlns="http://schemas.openxmlformats.org/spreadsheetml/2006/main">
  <c r="F37" i="14" l="1"/>
  <c r="F36" i="14"/>
  <c r="F35" i="14"/>
  <c r="E37" i="14"/>
  <c r="E36" i="14"/>
  <c r="E35" i="14"/>
  <c r="E30" i="14"/>
  <c r="H10" i="17" l="1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9" i="17"/>
  <c r="E34" i="14" l="1"/>
  <c r="F34" i="14" s="1"/>
  <c r="E33" i="14"/>
  <c r="F33" i="14" s="1"/>
  <c r="I4" i="18" l="1"/>
  <c r="C4" i="18"/>
  <c r="C3" i="18"/>
  <c r="E32" i="14" l="1"/>
  <c r="F32" i="14" s="1"/>
  <c r="E31" i="14"/>
  <c r="F31" i="14" s="1"/>
  <c r="F30" i="14"/>
  <c r="E29" i="14"/>
  <c r="F29" i="14" s="1"/>
  <c r="E28" i="14"/>
  <c r="F28" i="14" s="1"/>
  <c r="H9" i="17" s="1"/>
  <c r="E27" i="14"/>
  <c r="F27" i="14" s="1"/>
  <c r="E26" i="14"/>
  <c r="F26" i="14" s="1"/>
  <c r="E25" i="14"/>
  <c r="F25" i="14" s="1"/>
  <c r="L2" i="18" l="1"/>
  <c r="L1" i="18"/>
  <c r="J1" i="17"/>
  <c r="J2" i="17"/>
  <c r="L4" i="18"/>
  <c r="J4" i="17"/>
  <c r="I13" i="17" l="1"/>
  <c r="I25" i="17"/>
  <c r="I21" i="17"/>
  <c r="I19" i="17"/>
  <c r="I18" i="17"/>
  <c r="I16" i="17"/>
  <c r="I14" i="17"/>
  <c r="I17" i="17"/>
  <c r="I28" i="17"/>
  <c r="I22" i="17"/>
  <c r="I27" i="17"/>
  <c r="I24" i="17"/>
  <c r="I26" i="17"/>
  <c r="I10" i="17"/>
  <c r="I23" i="17"/>
  <c r="I20" i="17"/>
  <c r="I15" i="17"/>
  <c r="I11" i="17"/>
  <c r="I12" i="17"/>
  <c r="C2" i="18" l="1"/>
  <c r="B6" i="18" l="1"/>
  <c r="I9" i="17" l="1"/>
  <c r="C2" i="17"/>
  <c r="C3" i="17"/>
  <c r="C4" i="17"/>
  <c r="G4" i="17"/>
  <c r="C29" i="17"/>
  <c r="H29" i="17"/>
  <c r="H9" i="18" s="1"/>
  <c r="G29" i="17"/>
  <c r="D9" i="18" s="1"/>
  <c r="I29" i="17" l="1"/>
  <c r="B9" i="18" s="1"/>
</calcChain>
</file>

<file path=xl/sharedStrings.xml><?xml version="1.0" encoding="utf-8"?>
<sst xmlns="http://schemas.openxmlformats.org/spreadsheetml/2006/main" count="193" uniqueCount="131">
  <si>
    <t>รายละเอียดวิธีการคำนวณ</t>
  </si>
  <si>
    <t>หน้าที่</t>
  </si>
  <si>
    <t>วันที่จัดทำ</t>
  </si>
  <si>
    <t>ชื่อองค์กร</t>
  </si>
  <si>
    <t>ชื่อผู้จัดทำ</t>
  </si>
  <si>
    <t>ชื่อวิธีการคำนวณ</t>
  </si>
  <si>
    <t xml:space="preserve">ลักษณะของกิจกรรมโครงการที่เข้าข่าย (Applicability) </t>
  </si>
  <si>
    <t>ลำดับ</t>
  </si>
  <si>
    <t>รวม</t>
  </si>
  <si>
    <t>ตัวแปร</t>
  </si>
  <si>
    <t>รายละเอียด</t>
  </si>
  <si>
    <t>แหล่งที่มาข้อมูล</t>
  </si>
  <si>
    <t>หน่วย</t>
  </si>
  <si>
    <t>สมการคำนวณ</t>
  </si>
  <si>
    <t>กรอกข้อมูล</t>
  </si>
  <si>
    <t>เบอร์โทรศัพท์</t>
  </si>
  <si>
    <t>ประเภทกิจกรรม</t>
  </si>
  <si>
    <t>ก๊าซเรือนกระจก</t>
  </si>
  <si>
    <t>แหล่งปล่อยก๊าซเรือนกระจก</t>
  </si>
  <si>
    <t>การปล่อยก๊าซเรือนกระจกจากกรณีฐาน (Baseline Emission)</t>
  </si>
  <si>
    <t>ค่า</t>
  </si>
  <si>
    <t>ค่าอ้างอิง</t>
  </si>
  <si>
    <t>รหัส</t>
  </si>
  <si>
    <t>Version</t>
  </si>
  <si>
    <r>
      <t>ปริมาณการปล่อยก๊าซเรือนกระจกจากการดำเนินโครงการ 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</t>
    </r>
  </si>
  <si>
    <t>การปล่อยก๊าซเรือนกระจกจากจากการดำเนินโครงการ (Project Emission)</t>
  </si>
  <si>
    <r>
      <t>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eq/kWh</t>
    </r>
  </si>
  <si>
    <t>=</t>
  </si>
  <si>
    <r>
      <t>ปริมาณการปล่อยก๊าซเรือนกระจกจากกรณีฐาน 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</t>
    </r>
  </si>
  <si>
    <r>
      <t>ปริมาณการปล่อยก๊าซเรือนกระจกจากการดำเนินโครงการ 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</t>
    </r>
  </si>
  <si>
    <t>มิเตอร์, ใบเสร็จค่าไฟ, ข้อมูลการตรวจวัด, name plate</t>
  </si>
  <si>
    <t>-</t>
  </si>
  <si>
    <t>กิโลวัตต์-ชั่วโมง</t>
  </si>
  <si>
    <t>รายงานผลการศึกษาค่าการปล่อยก๊าซเรือนกระจกฉบับล่าสุด โดย อบก.</t>
  </si>
  <si>
    <t>บันทึก</t>
  </si>
  <si>
    <r>
      <t>ปริมาณการลดการปล่อยก๊าซเรือนกระจก
(kgCO</t>
    </r>
    <r>
      <rPr>
        <b/>
        <vertAlign val="subscript"/>
        <sz val="14"/>
        <color indexed="8"/>
        <rFont val="Browallia New"/>
        <family val="2"/>
      </rPr>
      <t>2</t>
    </r>
    <r>
      <rPr>
        <b/>
        <sz val="14"/>
        <color indexed="8"/>
        <rFont val="Browallia New"/>
        <family val="2"/>
      </rPr>
      <t>eq)</t>
    </r>
  </si>
  <si>
    <r>
      <t>= ปริมาณการปล่อยก๊าซเรือนกระจกจากกรณีฐาน 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 - ปริมาณการปล่อยก๊าซเรือนกระจกจากการดำเนินโครงการ 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</t>
    </r>
  </si>
  <si>
    <r>
      <t xml:space="preserve">ช่วงระยะเวลาที่ขอการรับรองปริมาณก๊าซเรือนกระจกที่ลดได้ </t>
    </r>
    <r>
      <rPr>
        <b/>
        <sz val="16"/>
        <color indexed="10"/>
        <rFont val="Browallia New"/>
        <family val="2"/>
      </rPr>
      <t>(ระบุช่วงเวลา วัน เดือน ปี - วัน เดือน ปี )</t>
    </r>
  </si>
  <si>
    <t>ชนิด</t>
  </si>
  <si>
    <t>ปริมาณ</t>
  </si>
  <si>
    <t>ชนิดของเชื้อเพลิงฟอสซิล</t>
  </si>
  <si>
    <t>โปรดระบุ</t>
  </si>
  <si>
    <t>ชนิดเชื้อเพลิง</t>
  </si>
  <si>
    <t>ค่า NCV</t>
  </si>
  <si>
    <t>ค่าความร้อนสุทธิ (Net Calorific Value)</t>
  </si>
  <si>
    <t>ค่าการปล่อยก๊าซเรือนกระจก</t>
  </si>
  <si>
    <t>MJ/หน่วย</t>
  </si>
  <si>
    <r>
      <t>kgCO</t>
    </r>
    <r>
      <rPr>
        <b/>
        <vertAlign val="subscript"/>
        <sz val="16"/>
        <color indexed="8"/>
        <rFont val="Browallia New"/>
        <family val="2"/>
      </rPr>
      <t>2</t>
    </r>
    <r>
      <rPr>
        <b/>
        <sz val="16"/>
        <color indexed="8"/>
        <rFont val="Browallia New"/>
        <family val="2"/>
      </rPr>
      <t>eq/MJ</t>
    </r>
  </si>
  <si>
    <r>
      <t>kgCO</t>
    </r>
    <r>
      <rPr>
        <b/>
        <vertAlign val="subscript"/>
        <sz val="16"/>
        <color indexed="8"/>
        <rFont val="Browallia New"/>
        <family val="2"/>
      </rPr>
      <t>2</t>
    </r>
    <r>
      <rPr>
        <b/>
        <sz val="16"/>
        <color indexed="8"/>
        <rFont val="Browallia New"/>
        <family val="2"/>
      </rPr>
      <t>eq/หน่วย</t>
    </r>
  </si>
  <si>
    <t>ก๊าซธรรมชาติ (ลูกบาศก์ฟุต)</t>
  </si>
  <si>
    <t>ก๊าซปิโตรเลียมเหลว (ลิตร)</t>
  </si>
  <si>
    <t>น้ำมันเบนซิน (ลิตร)</t>
  </si>
  <si>
    <t>น้ำมันดีเซล (ลิตร)</t>
  </si>
  <si>
    <t>แก๊สโซฮอล์ 91 (ลิตร)</t>
  </si>
  <si>
    <t>แก๊สโซฮอล์ 95 (ลิตร)</t>
  </si>
  <si>
    <t>E20 (ลิตร)</t>
  </si>
  <si>
    <t>E85 (ลิตร)</t>
  </si>
  <si>
    <t>ดีเซล B7 (ลิตร)</t>
  </si>
  <si>
    <t>EC</t>
  </si>
  <si>
    <r>
      <t>EF</t>
    </r>
    <r>
      <rPr>
        <vertAlign val="subscript"/>
        <sz val="16"/>
        <color theme="1"/>
        <rFont val="Browallia New"/>
        <family val="2"/>
      </rPr>
      <t>elec</t>
    </r>
  </si>
  <si>
    <t>ที่มา: ข้อมูลการตรวจวัด,
       ใบเสร็จขององค์กร</t>
  </si>
  <si>
    <t>ที่มา: 2006 IPCC Guidelines for National Greenhouse   
       Gas Inventories, Volume 2: Energy, Table 1.4</t>
  </si>
  <si>
    <r>
      <t>=NCV*EF</t>
    </r>
    <r>
      <rPr>
        <b/>
        <vertAlign val="subscript"/>
        <sz val="16"/>
        <color theme="1"/>
        <rFont val="Browallia New"/>
        <family val="2"/>
      </rPr>
      <t>fuel</t>
    </r>
  </si>
  <si>
    <r>
      <t>EF</t>
    </r>
    <r>
      <rPr>
        <b/>
        <vertAlign val="subscript"/>
        <sz val="16"/>
        <color theme="1"/>
        <rFont val="Browallia New"/>
        <family val="2"/>
      </rPr>
      <t>fuel</t>
    </r>
  </si>
  <si>
    <r>
      <t>ปริมาณการลดการปล่อยก๊าซเรือนกระจก 
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</t>
    </r>
  </si>
  <si>
    <t xml:space="preserve">ค่าการปล่อยก๊าซเรือนกระจกจากระบบสายส่ง สำหรับผู้ใช้ไฟฟ้า </t>
  </si>
  <si>
    <r>
      <t>ปริมาณการลดการปล่อย
ก๊าซเรือนกระจก 
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</t>
    </r>
  </si>
  <si>
    <r>
      <t>ปริมาณการปล่อยก๊าซ
เรือนกระจกจากกรณีฐาน (kgCO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eq)</t>
    </r>
  </si>
  <si>
    <t>FC</t>
  </si>
  <si>
    <t>ปริมาณเชื้อเพลิงที่ใช้ในการดำเนินกิจกรรมของโครงการ</t>
  </si>
  <si>
    <t>มิเตอร์, ใบเสร็จค่าเชื้อเพลิง</t>
  </si>
  <si>
    <t>ปริมาณไฟฟ้าจากสายส่งที่ใช้ในการดำเนินกิจกรรมโครงการ</t>
  </si>
  <si>
    <t>ดีเซล B10 (ลิตร)</t>
  </si>
  <si>
    <t>ที่มา: รายงานดุลยภาพพลังงานของประเทศไทย 
 กรมพัฒนาพลังงานทดแทนและอนุรักษ์พลังงาน กระทรวงพลังงาน</t>
  </si>
  <si>
    <t xml:space="preserve"> </t>
  </si>
  <si>
    <t>LESS-AGR-02</t>
  </si>
  <si>
    <t>โครงการด้านป่าไม้และการเกษตร</t>
  </si>
  <si>
    <t>1. เป็นพื้นที่สำหรับการปลูกพืชเกษตรที่มีการปลูก ดูแล จัดการผลผลิตทางการเกษตรอย่างถูกวิธี  และเป็นพื้นที่ที่ใช้ประโยชน์ที่ดินเหมาะสมกับเขตการใช้ที่ดิน</t>
  </si>
  <si>
    <r>
      <t>N</t>
    </r>
    <r>
      <rPr>
        <vertAlign val="subscript"/>
        <sz val="16"/>
        <color theme="1"/>
        <rFont val="Browallia New"/>
        <family val="2"/>
      </rPr>
      <t>2</t>
    </r>
    <r>
      <rPr>
        <sz val="16"/>
        <color theme="1"/>
        <rFont val="Browallia New"/>
        <family val="2"/>
      </rPr>
      <t>O</t>
    </r>
  </si>
  <si>
    <t>Q</t>
  </si>
  <si>
    <t>ปริมาณวัสดุทางการเกษตรที่ถูกนำไปเผา</t>
  </si>
  <si>
    <t>ข้อมูลการตรวจวัด, ใบเสร็จการซื้อ-ขายที่แสดงน้ำหนัก</t>
  </si>
  <si>
    <t>kg</t>
  </si>
  <si>
    <t>ค่าการปล่อยก๊าซมีเทนจากการเผาไหม้วัสดุทางการเกษตร</t>
  </si>
  <si>
    <t>ค่าการปล่อยก๊าซไนตรัสออกไซด์จากการเผาไหม้วัสดุทางการเกษตร</t>
  </si>
  <si>
    <r>
      <t>GWP</t>
    </r>
    <r>
      <rPr>
        <vertAlign val="subscript"/>
        <sz val="16"/>
        <color theme="1"/>
        <rFont val="Browallia New"/>
        <family val="2"/>
      </rPr>
      <t>CH4</t>
    </r>
  </si>
  <si>
    <t xml:space="preserve">ค่าศักยภาพทำให้โลกร้อน (GWP) ของก๊าซมีเทน </t>
  </si>
  <si>
    <t>IPCC Fifth Assessment Report (AR5)</t>
  </si>
  <si>
    <r>
      <t>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eq/kgCH</t>
    </r>
    <r>
      <rPr>
        <vertAlign val="subscript"/>
        <sz val="16"/>
        <color indexed="8"/>
        <rFont val="Browallia New"/>
        <family val="2"/>
      </rPr>
      <t>4</t>
    </r>
  </si>
  <si>
    <r>
      <t>GWP</t>
    </r>
    <r>
      <rPr>
        <vertAlign val="subscript"/>
        <sz val="16"/>
        <color theme="1"/>
        <rFont val="Browallia New"/>
        <family val="2"/>
      </rPr>
      <t>N2O</t>
    </r>
  </si>
  <si>
    <t>ค่าศักยภาพทำให้โลกร้อน (GWP) ของก๊าซไนตรัสออกไซด์</t>
  </si>
  <si>
    <r>
      <t>kgCO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eq/kgN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O</t>
    </r>
  </si>
  <si>
    <r>
      <t>gCH</t>
    </r>
    <r>
      <rPr>
        <vertAlign val="subscript"/>
        <sz val="16"/>
        <color indexed="8"/>
        <rFont val="Browallia New"/>
        <family val="2"/>
      </rPr>
      <t>4</t>
    </r>
    <r>
      <rPr>
        <sz val="16"/>
        <color indexed="8"/>
        <rFont val="Browallia New"/>
        <family val="2"/>
      </rPr>
      <t>/kg วัสดุทางการเกษตรที่ถูกนำไปเผา</t>
    </r>
  </si>
  <si>
    <r>
      <t>gN</t>
    </r>
    <r>
      <rPr>
        <vertAlign val="subscript"/>
        <sz val="16"/>
        <color indexed="8"/>
        <rFont val="Browallia New"/>
        <family val="2"/>
      </rPr>
      <t>2</t>
    </r>
    <r>
      <rPr>
        <sz val="16"/>
        <color indexed="8"/>
        <rFont val="Browallia New"/>
        <family val="2"/>
      </rPr>
      <t>O/kg วัสดุทางการเกษตรที่ถูกนำไปเผา</t>
    </r>
  </si>
  <si>
    <r>
      <t>CH</t>
    </r>
    <r>
      <rPr>
        <vertAlign val="subscript"/>
        <sz val="16"/>
        <color theme="1"/>
        <rFont val="Browallia New"/>
        <family val="2"/>
      </rPr>
      <t>4</t>
    </r>
  </si>
  <si>
    <t xml:space="preserve">อ้างอิงวิธีการคำนวณ </t>
  </si>
  <si>
    <t>AMS-III.BE.: Avoidance of methane and nitrous oxide emissions from sugarcane pre-harvest open burning through mulching --- Version 1.0</t>
  </si>
  <si>
    <t>การปล่อยก๊าซเรือนกระจกจากการเผาวัสดุทางการเกษตร</t>
  </si>
  <si>
    <t>การลดการเผาเศษวัสดุทางการเกษตรโดยนำมาใช้ประโยชน์เป็นวัสดุคลุมดิน</t>
  </si>
  <si>
    <t>การปล่อยก๊าซเรือนกระจกจากการวัสดุคลุมดินโดยพิจารณาจากปริมาณไนโตรเจนของเศษวัสดุทางการเกษตร</t>
  </si>
  <si>
    <t>ปริมาณพลังงานไฟฟ้าที่ใช้ในการดำเนินกิจกรรม
(กิโลวัตต์-ชั่วโมง)</t>
  </si>
  <si>
    <t>%N</t>
  </si>
  <si>
    <t>ปริมาณไนโตรเจนในเศษวัสดุทางการเกษตร</t>
  </si>
  <si>
    <r>
      <t>CO</t>
    </r>
    <r>
      <rPr>
        <vertAlign val="subscript"/>
        <sz val="16"/>
        <color theme="1"/>
        <rFont val="Browallia New"/>
        <family val="2"/>
      </rPr>
      <t>2</t>
    </r>
  </si>
  <si>
    <t>การปล่อยก๊าซเรือนกระจกจากการใช้เชื้อเพลิงหรือไฟฟ้าที่เพิ่มขึ้นในกิจกรรม (เช่น การรวบรวม การตัดเศษวัสดุทางการเกษตร เป็นต้น)</t>
  </si>
  <si>
    <t xml:space="preserve">CDM Methodology AMS-III.BE  </t>
  </si>
  <si>
    <t xml:space="preserve">CDM Methodology AMS-III.BE </t>
  </si>
  <si>
    <t>%</t>
  </si>
  <si>
    <r>
      <t>= (EC x EF</t>
    </r>
    <r>
      <rPr>
        <vertAlign val="subscript"/>
        <sz val="16"/>
        <color theme="1"/>
        <rFont val="Browallia New"/>
        <family val="2"/>
      </rPr>
      <t>elec</t>
    </r>
    <r>
      <rPr>
        <sz val="16"/>
        <color theme="1"/>
        <rFont val="Browallia New"/>
        <family val="2"/>
      </rPr>
      <t>) +  (FC  x  NCV  x  EF</t>
    </r>
    <r>
      <rPr>
        <vertAlign val="subscript"/>
        <sz val="16"/>
        <color theme="1"/>
        <rFont val="Browallia New"/>
        <family val="2"/>
      </rPr>
      <t>fuel</t>
    </r>
    <r>
      <rPr>
        <sz val="16"/>
        <color theme="1"/>
        <rFont val="Browallia New"/>
        <family val="2"/>
      </rPr>
      <t>) + (Q x %N x EF</t>
    </r>
    <r>
      <rPr>
        <vertAlign val="subscript"/>
        <sz val="16"/>
        <color theme="1"/>
        <rFont val="Browallia New"/>
        <family val="2"/>
      </rPr>
      <t>mul,N2O</t>
    </r>
    <r>
      <rPr>
        <sz val="16"/>
        <color theme="1"/>
        <rFont val="Browallia New"/>
        <family val="2"/>
      </rPr>
      <t xml:space="preserve"> X 44/28 x GWP</t>
    </r>
    <r>
      <rPr>
        <vertAlign val="subscript"/>
        <sz val="16"/>
        <color theme="1"/>
        <rFont val="Browallia New"/>
        <family val="2"/>
      </rPr>
      <t>N2O</t>
    </r>
    <r>
      <rPr>
        <sz val="16"/>
        <color theme="1"/>
        <rFont val="Browallia New"/>
        <family val="2"/>
      </rPr>
      <t>)</t>
    </r>
  </si>
  <si>
    <r>
      <t>= Q x [(EF</t>
    </r>
    <r>
      <rPr>
        <vertAlign val="subscript"/>
        <sz val="16"/>
        <color theme="1"/>
        <rFont val="Browallia New"/>
        <family val="2"/>
      </rPr>
      <t xml:space="preserve">burning,CH4 </t>
    </r>
    <r>
      <rPr>
        <sz val="16"/>
        <color theme="1"/>
        <rFont val="Browallia New"/>
        <family val="2"/>
      </rPr>
      <t xml:space="preserve"> x GWP</t>
    </r>
    <r>
      <rPr>
        <vertAlign val="subscript"/>
        <sz val="16"/>
        <color theme="1"/>
        <rFont val="Browallia New"/>
        <family val="2"/>
      </rPr>
      <t>CH4</t>
    </r>
    <r>
      <rPr>
        <sz val="16"/>
        <color theme="1"/>
        <rFont val="Browallia New"/>
        <family val="2"/>
      </rPr>
      <t>) + (EF</t>
    </r>
    <r>
      <rPr>
        <vertAlign val="subscript"/>
        <sz val="16"/>
        <color theme="1"/>
        <rFont val="Browallia New"/>
        <family val="2"/>
      </rPr>
      <t>burning,N2O</t>
    </r>
    <r>
      <rPr>
        <sz val="16"/>
        <color theme="1"/>
        <rFont val="Browallia New"/>
        <family val="2"/>
      </rPr>
      <t xml:space="preserve"> x GWP</t>
    </r>
    <r>
      <rPr>
        <vertAlign val="subscript"/>
        <sz val="16"/>
        <color theme="1"/>
        <rFont val="Browallia New"/>
        <family val="2"/>
      </rPr>
      <t>N2O</t>
    </r>
    <r>
      <rPr>
        <sz val="16"/>
        <color theme="1"/>
        <rFont val="Browallia New"/>
        <family val="2"/>
      </rPr>
      <t>)]</t>
    </r>
  </si>
  <si>
    <t xml:space="preserve">IPCC Volume 4 </t>
  </si>
  <si>
    <t>IPCC Volume 5</t>
  </si>
  <si>
    <t>ค่าการปล่อยก๊าซไนตรัสออกไซด์ของวัสดุคลุมดิน</t>
  </si>
  <si>
    <r>
      <t>kgN</t>
    </r>
    <r>
      <rPr>
        <vertAlign val="subscript"/>
        <sz val="16"/>
        <color theme="1"/>
        <rFont val="Browallia New"/>
        <family val="2"/>
      </rPr>
      <t>2</t>
    </r>
    <r>
      <rPr>
        <sz val="16"/>
        <color theme="1"/>
        <rFont val="Browallia New"/>
        <family val="2"/>
      </rPr>
      <t>O</t>
    </r>
    <r>
      <rPr>
        <sz val="16"/>
        <color indexed="8"/>
        <rFont val="Browallia New"/>
        <family val="2"/>
      </rPr>
      <t>/kg N</t>
    </r>
  </si>
  <si>
    <r>
      <t>EF</t>
    </r>
    <r>
      <rPr>
        <vertAlign val="subscript"/>
        <sz val="16"/>
        <color theme="1"/>
        <rFont val="Browallia New"/>
        <family val="2"/>
      </rPr>
      <t>mul,N2O</t>
    </r>
  </si>
  <si>
    <r>
      <t>EF</t>
    </r>
    <r>
      <rPr>
        <vertAlign val="subscript"/>
        <sz val="16"/>
        <color theme="1"/>
        <rFont val="Browallia New"/>
        <family val="2"/>
      </rPr>
      <t>burning,CH4</t>
    </r>
  </si>
  <si>
    <r>
      <t>EF</t>
    </r>
    <r>
      <rPr>
        <vertAlign val="subscript"/>
        <sz val="16"/>
        <color theme="1"/>
        <rFont val="Browallia New"/>
        <family val="2"/>
      </rPr>
      <t>burning,N2O</t>
    </r>
  </si>
  <si>
    <t>ปริมาณน้ำหนักแห้ง
ของวัสดุทางการเกษตรที่ถูกนำไปเผา 
(กิโลกรัม)</t>
  </si>
  <si>
    <r>
      <t>ปริมาณการปล่อย
ก๊าซเรือนกระจก
กรณีฐาน
(kgCO</t>
    </r>
    <r>
      <rPr>
        <b/>
        <vertAlign val="subscript"/>
        <sz val="14"/>
        <color indexed="8"/>
        <rFont val="Browallia New"/>
        <family val="2"/>
      </rPr>
      <t>2</t>
    </r>
    <r>
      <rPr>
        <b/>
        <sz val="14"/>
        <color indexed="8"/>
        <rFont val="Browallia New"/>
        <family val="2"/>
      </rPr>
      <t>eq)</t>
    </r>
  </si>
  <si>
    <r>
      <t>ปริมาณการปล่อย
ก๊าซเรือนกระจกจาก
การดำเนินโครงการ
(kgCO</t>
    </r>
    <r>
      <rPr>
        <b/>
        <vertAlign val="subscript"/>
        <sz val="14"/>
        <color indexed="8"/>
        <rFont val="Browallia New"/>
        <family val="2"/>
      </rPr>
      <t>2</t>
    </r>
    <r>
      <rPr>
        <b/>
        <sz val="14"/>
        <color indexed="8"/>
        <rFont val="Browallia New"/>
        <family val="2"/>
      </rPr>
      <t>eq)</t>
    </r>
  </si>
  <si>
    <t>วัสดุทางการเกษตร</t>
  </si>
  <si>
    <t>CH4</t>
  </si>
  <si>
    <t>N2O</t>
  </si>
  <si>
    <t>2. ก่อนดำเนินโครงการ มีการจัดการเศษวัสดุทางการเกษตรในพื้นที่โดยการเผาในที่โล่งเท่านั้น</t>
  </si>
  <si>
    <t>3. การเผาในที่โล่งในพื้นที่ดำเนินกิจกรรมไม่ได้ถูกห้ามโดยกฎหมาย</t>
  </si>
  <si>
    <t>4. เป็นการลดการเผาเศษวัสดุทางการเกษตรในขั้นตอนก่อนการเพาะปลูก ก่อนการเก็บเกี่ยว หรือหลังการเก็บเกี่ยว โดยมีการรวบรวมเศษวัสดุทางการเกษตรมาใช้เป็นวัสดุคลุมดิน</t>
  </si>
  <si>
    <t>5. กรณีมีการนำเศษวัสดุทางการเกษตรไปใช้เป็นวัสดุคลุมดินนอกพื้นที่เก็บเกี่ยว จะต้องมีระยะทางการขนส่งไม่เกิน 200 กิโลเมตร</t>
  </si>
  <si>
    <t>6. มีการเก็บบันทึกข้อมูล และแสดงหลักฐานการดำเนินกิจกรรมได้ชัดเจน สามารถตรวจสอบ/ทวนสอบได้</t>
  </si>
  <si>
    <t xml:space="preserve">7. ต้องระบุพิกัด ตำแหน่งที่ตั้งของกิจกรรม และรายละเอียดของพื้นที่ได้อย่างชัดเจน </t>
  </si>
  <si>
    <t>8. มีหนังสือแสดงสิทธิการใช้ประโยชน์ที่ดินตามกฎหมาย</t>
  </si>
  <si>
    <t>ปริมาณการใช้เชื้อเพลิงฟอสซิลที่ใช้ในการดำเนินกิจกรรม (รวมขนส่ง)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</si>
</sst>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0.0000"/>
    <numFmt numFmtId="167" formatCode="_-* #,##0.0000_-;\-* #,##0.0000_-;_-* &quot;-&quot;????_-;_-@_-"/>
    <numFmt numFmtId="168" formatCode="#,##0.0"/>
    <numFmt numFmtId="169" formatCode="#,##0.000"/>
  </numFmts>
  <fonts count="29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indexed="8"/>
      <name val="Browallia New"/>
      <family val="2"/>
    </font>
    <font>
      <vertAlign val="subscript"/>
      <sz val="16"/>
      <color indexed="8"/>
      <name val="Browallia New"/>
      <family val="2"/>
    </font>
    <font>
      <sz val="16"/>
      <name val="Browallia New"/>
      <family val="2"/>
    </font>
    <font>
      <b/>
      <vertAlign val="subscript"/>
      <sz val="14"/>
      <color indexed="8"/>
      <name val="Browallia New"/>
      <family val="2"/>
    </font>
    <font>
      <b/>
      <sz val="14"/>
      <color indexed="8"/>
      <name val="Browallia New"/>
      <family val="2"/>
    </font>
    <font>
      <b/>
      <sz val="16"/>
      <color indexed="10"/>
      <name val="Browall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Browallia New"/>
      <family val="2"/>
    </font>
    <font>
      <sz val="16"/>
      <color rgb="FFFF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b/>
      <u/>
      <sz val="20"/>
      <color theme="1"/>
      <name val="Browallia New"/>
      <family val="2"/>
    </font>
    <font>
      <sz val="16"/>
      <color rgb="FF0070C0"/>
      <name val="Browallia New"/>
      <family val="2"/>
    </font>
    <font>
      <b/>
      <sz val="14"/>
      <color theme="1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b/>
      <sz val="22"/>
      <color theme="1"/>
      <name val="Browallia New"/>
      <family val="2"/>
    </font>
    <font>
      <b/>
      <vertAlign val="subscript"/>
      <sz val="16"/>
      <color indexed="8"/>
      <name val="Browallia New"/>
      <family val="2"/>
    </font>
    <font>
      <b/>
      <sz val="16"/>
      <color indexed="8"/>
      <name val="Browallia New"/>
      <family val="2"/>
    </font>
    <font>
      <vertAlign val="subscript"/>
      <sz val="16"/>
      <color theme="1"/>
      <name val="Browallia New"/>
      <family val="2"/>
    </font>
    <font>
      <b/>
      <vertAlign val="subscript"/>
      <sz val="16"/>
      <color theme="1"/>
      <name val="Browallia New"/>
      <family val="2"/>
    </font>
    <font>
      <sz val="16"/>
      <color rgb="FF0000FF"/>
      <name val="Browallia New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0000FF"/>
      <name val="TH SarabunPSK"/>
      <family val="2"/>
    </font>
    <font>
      <sz val="18"/>
      <color rgb="FF0000FF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9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6" xfId="0" applyFont="1" applyBorder="1"/>
    <xf numFmtId="0" fontId="10" fillId="0" borderId="7" xfId="0" applyFont="1" applyBorder="1"/>
    <xf numFmtId="0" fontId="12" fillId="0" borderId="5" xfId="0" applyFont="1" applyBorder="1"/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10" borderId="1" xfId="0" applyFont="1" applyFill="1" applyBorder="1" applyAlignment="1">
      <alignment vertical="center"/>
    </xf>
    <xf numFmtId="0" fontId="12" fillId="10" borderId="1" xfId="0" applyFont="1" applyFill="1" applyBorder="1"/>
    <xf numFmtId="0" fontId="12" fillId="10" borderId="1" xfId="0" applyFont="1" applyFill="1" applyBorder="1" applyProtection="1"/>
    <xf numFmtId="0" fontId="16" fillId="0" borderId="2" xfId="0" applyNumberFormat="1" applyFont="1" applyBorder="1" applyAlignment="1" applyProtection="1">
      <alignment horizontal="center"/>
    </xf>
    <xf numFmtId="0" fontId="10" fillId="0" borderId="0" xfId="0" applyFont="1" applyProtection="1"/>
    <xf numFmtId="0" fontId="12" fillId="10" borderId="1" xfId="0" applyFont="1" applyFill="1" applyBorder="1" applyAlignment="1" applyProtection="1">
      <alignment vertical="center"/>
    </xf>
    <xf numFmtId="0" fontId="10" fillId="0" borderId="2" xfId="0" applyNumberFormat="1" applyFont="1" applyBorder="1" applyAlignment="1" applyProtection="1">
      <alignment horizontal="center"/>
    </xf>
    <xf numFmtId="0" fontId="10" fillId="0" borderId="3" xfId="0" applyFont="1" applyBorder="1" applyProtection="1"/>
    <xf numFmtId="0" fontId="10" fillId="0" borderId="0" xfId="0" applyFont="1" applyBorder="1" applyProtection="1"/>
    <xf numFmtId="0" fontId="10" fillId="0" borderId="4" xfId="0" applyFont="1" applyBorder="1" applyProtection="1"/>
    <xf numFmtId="0" fontId="12" fillId="0" borderId="0" xfId="0" applyFont="1" applyBorder="1" applyProtection="1"/>
    <xf numFmtId="0" fontId="13" fillId="0" borderId="0" xfId="0" applyFont="1" applyBorder="1" applyProtection="1"/>
    <xf numFmtId="0" fontId="18" fillId="10" borderId="1" xfId="0" quotePrefix="1" applyFont="1" applyFill="1" applyBorder="1" applyAlignment="1" applyProtection="1">
      <alignment horizontal="center" vertical="center"/>
    </xf>
    <xf numFmtId="0" fontId="19" fillId="10" borderId="1" xfId="0" quotePrefix="1" applyFont="1" applyFill="1" applyBorder="1" applyAlignment="1" applyProtection="1">
      <alignment horizontal="center" vertical="center"/>
    </xf>
    <xf numFmtId="0" fontId="10" fillId="0" borderId="17" xfId="0" applyFont="1" applyBorder="1" applyProtection="1"/>
    <xf numFmtId="0" fontId="10" fillId="0" borderId="18" xfId="0" applyFont="1" applyBorder="1" applyProtection="1"/>
    <xf numFmtId="0" fontId="10" fillId="0" borderId="16" xfId="0" applyFont="1" applyBorder="1" applyProtection="1"/>
    <xf numFmtId="0" fontId="12" fillId="10" borderId="1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2" fillId="10" borderId="1" xfId="0" applyFont="1" applyFill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164" fontId="10" fillId="3" borderId="20" xfId="1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43" fontId="10" fillId="10" borderId="2" xfId="1" applyFont="1" applyFill="1" applyBorder="1" applyProtection="1"/>
    <xf numFmtId="0" fontId="10" fillId="3" borderId="20" xfId="0" applyFont="1" applyFill="1" applyBorder="1" applyProtection="1"/>
    <xf numFmtId="43" fontId="10" fillId="3" borderId="20" xfId="1" applyNumberFormat="1" applyFont="1" applyFill="1" applyBorder="1" applyProtection="1"/>
    <xf numFmtId="0" fontId="14" fillId="0" borderId="0" xfId="0" applyFont="1" applyFill="1" applyBorder="1" applyAlignment="1" applyProtection="1">
      <alignment horizontal="left" vertical="center"/>
    </xf>
    <xf numFmtId="0" fontId="10" fillId="9" borderId="0" xfId="0" applyFont="1" applyFill="1" applyProtection="1"/>
    <xf numFmtId="0" fontId="10" fillId="7" borderId="0" xfId="0" applyFont="1" applyFill="1" applyProtection="1"/>
    <xf numFmtId="0" fontId="13" fillId="0" borderId="0" xfId="0" applyFont="1" applyAlignment="1" applyProtection="1">
      <alignment vertical="center"/>
    </xf>
    <xf numFmtId="0" fontId="12" fillId="0" borderId="0" xfId="0" applyFont="1" applyProtection="1"/>
    <xf numFmtId="0" fontId="12" fillId="14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0" fillId="1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</xf>
    <xf numFmtId="165" fontId="4" fillId="1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wrapText="1"/>
    </xf>
    <xf numFmtId="0" fontId="12" fillId="15" borderId="1" xfId="0" applyFont="1" applyFill="1" applyBorder="1" applyAlignment="1" applyProtection="1">
      <alignment horizontal="center" vertical="center"/>
    </xf>
    <xf numFmtId="0" fontId="10" fillId="0" borderId="1" xfId="0" applyFont="1" applyBorder="1" applyProtection="1"/>
    <xf numFmtId="2" fontId="10" fillId="0" borderId="1" xfId="0" applyNumberFormat="1" applyFont="1" applyBorder="1" applyAlignment="1" applyProtection="1">
      <alignment horizontal="center"/>
    </xf>
    <xf numFmtId="166" fontId="10" fillId="0" borderId="1" xfId="0" applyNumberFormat="1" applyFont="1" applyBorder="1" applyProtection="1"/>
    <xf numFmtId="43" fontId="10" fillId="10" borderId="26" xfId="1" applyFont="1" applyFill="1" applyBorder="1" applyProtection="1"/>
    <xf numFmtId="43" fontId="10" fillId="10" borderId="35" xfId="1" applyFont="1" applyFill="1" applyBorder="1" applyProtection="1"/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vertical="top" wrapText="1"/>
    </xf>
    <xf numFmtId="0" fontId="10" fillId="9" borderId="0" xfId="0" quotePrefix="1" applyFont="1" applyFill="1" applyAlignment="1" applyProtection="1">
      <alignment vertical="center"/>
    </xf>
    <xf numFmtId="0" fontId="10" fillId="7" borderId="0" xfId="0" quotePrefix="1" applyFont="1" applyFill="1" applyAlignment="1" applyProtection="1">
      <alignment vertical="center"/>
    </xf>
    <xf numFmtId="0" fontId="12" fillId="10" borderId="1" xfId="0" quotePrefix="1" applyFont="1" applyFill="1" applyBorder="1" applyAlignment="1" applyProtection="1">
      <alignment horizontal="center" vertical="center"/>
    </xf>
    <xf numFmtId="0" fontId="12" fillId="13" borderId="20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/>
      <protection locked="0"/>
    </xf>
    <xf numFmtId="164" fontId="10" fillId="0" borderId="21" xfId="1" applyNumberFormat="1" applyFont="1" applyBorder="1" applyProtection="1">
      <protection locked="0"/>
    </xf>
    <xf numFmtId="164" fontId="10" fillId="0" borderId="2" xfId="1" applyNumberFormat="1" applyFont="1" applyBorder="1" applyProtection="1">
      <protection locked="0"/>
    </xf>
    <xf numFmtId="164" fontId="10" fillId="3" borderId="19" xfId="1" applyNumberFormat="1" applyFont="1" applyFill="1" applyBorder="1" applyProtection="1">
      <protection locked="0"/>
    </xf>
    <xf numFmtId="164" fontId="10" fillId="3" borderId="37" xfId="1" applyNumberFormat="1" applyFont="1" applyFill="1" applyBorder="1" applyProtection="1">
      <protection locked="0"/>
    </xf>
    <xf numFmtId="43" fontId="10" fillId="10" borderId="15" xfId="1" applyFont="1" applyFill="1" applyBorder="1" applyProtection="1"/>
    <xf numFmtId="43" fontId="10" fillId="3" borderId="41" xfId="1" applyFont="1" applyFill="1" applyBorder="1" applyProtection="1"/>
    <xf numFmtId="0" fontId="12" fillId="13" borderId="3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 wrapText="1"/>
    </xf>
    <xf numFmtId="0" fontId="10" fillId="8" borderId="0" xfId="0" applyFont="1" applyFill="1" applyAlignment="1" applyProtection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</xf>
    <xf numFmtId="43" fontId="18" fillId="16" borderId="1" xfId="0" applyNumberFormat="1" applyFont="1" applyFill="1" applyBorder="1" applyAlignment="1" applyProtection="1">
      <alignment vertical="center"/>
    </xf>
    <xf numFmtId="167" fontId="10" fillId="0" borderId="4" xfId="0" applyNumberFormat="1" applyFont="1" applyBorder="1" applyProtection="1">
      <protection locked="0"/>
    </xf>
    <xf numFmtId="164" fontId="24" fillId="0" borderId="26" xfId="1" applyNumberFormat="1" applyFont="1" applyBorder="1" applyProtection="1">
      <protection locked="0"/>
    </xf>
    <xf numFmtId="164" fontId="24" fillId="0" borderId="35" xfId="1" applyNumberFormat="1" applyFont="1" applyBorder="1" applyProtection="1">
      <protection locked="0"/>
    </xf>
    <xf numFmtId="164" fontId="24" fillId="0" borderId="24" xfId="1" applyNumberFormat="1" applyFont="1" applyBorder="1" applyProtection="1">
      <protection locked="0"/>
    </xf>
    <xf numFmtId="164" fontId="24" fillId="0" borderId="21" xfId="1" applyNumberFormat="1" applyFont="1" applyBorder="1" applyProtection="1">
      <protection locked="0"/>
    </xf>
    <xf numFmtId="0" fontId="11" fillId="0" borderId="5" xfId="0" applyFont="1" applyBorder="1" applyAlignment="1" applyProtection="1">
      <protection locked="0"/>
    </xf>
    <xf numFmtId="0" fontId="12" fillId="12" borderId="27" xfId="0" applyFont="1" applyFill="1" applyBorder="1" applyAlignment="1" applyProtection="1">
      <protection locked="0"/>
    </xf>
    <xf numFmtId="0" fontId="12" fillId="12" borderId="29" xfId="0" applyFont="1" applyFill="1" applyBorder="1" applyAlignment="1" applyProtection="1">
      <protection locked="0"/>
    </xf>
    <xf numFmtId="0" fontId="12" fillId="12" borderId="34" xfId="0" applyFont="1" applyFill="1" applyBorder="1" applyAlignment="1" applyProtection="1">
      <protection locked="0"/>
    </xf>
    <xf numFmtId="167" fontId="10" fillId="0" borderId="0" xfId="0" applyNumberFormat="1" applyFont="1" applyProtection="1">
      <protection locked="0"/>
    </xf>
    <xf numFmtId="43" fontId="10" fillId="0" borderId="0" xfId="0" applyNumberFormat="1" applyFont="1" applyProtection="1">
      <protection locked="0"/>
    </xf>
    <xf numFmtId="0" fontId="10" fillId="0" borderId="11" xfId="0" applyFont="1" applyBorder="1" applyAlignment="1">
      <alignment vertical="center"/>
    </xf>
    <xf numFmtId="0" fontId="12" fillId="0" borderId="1" xfId="0" applyFont="1" applyBorder="1" applyAlignment="1"/>
    <xf numFmtId="0" fontId="10" fillId="0" borderId="6" xfId="0" applyFont="1" applyBorder="1" applyAlignment="1">
      <alignment vertical="top"/>
    </xf>
    <xf numFmtId="0" fontId="10" fillId="6" borderId="0" xfId="0" quotePrefix="1" applyFont="1" applyFill="1" applyAlignment="1" applyProtection="1">
      <alignment vertical="top" wrapText="1"/>
    </xf>
    <xf numFmtId="0" fontId="10" fillId="6" borderId="0" xfId="0" quotePrefix="1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0" xfId="0" applyFont="1" applyAlignment="1"/>
    <xf numFmtId="0" fontId="25" fillId="0" borderId="0" xfId="0" applyFont="1" applyFill="1"/>
    <xf numFmtId="0" fontId="11" fillId="0" borderId="0" xfId="0" applyFont="1" applyAlignment="1">
      <alignment horizontal="left" vertical="center"/>
    </xf>
    <xf numFmtId="168" fontId="4" fillId="10" borderId="1" xfId="0" applyNumberFormat="1" applyFont="1" applyFill="1" applyBorder="1" applyAlignment="1">
      <alignment horizontal="center" vertical="center"/>
    </xf>
    <xf numFmtId="169" fontId="4" fillId="10" borderId="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4" fontId="4" fillId="0" borderId="2" xfId="0" applyNumberFormat="1" applyFont="1" applyFill="1" applyBorder="1" applyAlignment="1" applyProtection="1">
      <alignment horizontal="center"/>
    </xf>
    <xf numFmtId="14" fontId="10" fillId="0" borderId="2" xfId="0" applyNumberFormat="1" applyFont="1" applyBorder="1" applyAlignment="1" applyProtection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11" borderId="8" xfId="0" applyFont="1" applyFill="1" applyBorder="1" applyAlignment="1">
      <alignment horizontal="left" vertical="center" wrapText="1"/>
    </xf>
    <xf numFmtId="0" fontId="12" fillId="11" borderId="9" xfId="0" applyFont="1" applyFill="1" applyBorder="1" applyAlignment="1">
      <alignment horizontal="left" vertical="center" wrapText="1"/>
    </xf>
    <xf numFmtId="0" fontId="12" fillId="11" borderId="10" xfId="0" applyFont="1" applyFill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5" xfId="0" applyFont="1" applyBorder="1" applyAlignment="1" applyProtection="1">
      <protection locked="0"/>
    </xf>
    <xf numFmtId="0" fontId="11" fillId="0" borderId="6" xfId="0" applyFont="1" applyBorder="1" applyAlignment="1" applyProtection="1">
      <protection locked="0"/>
    </xf>
    <xf numFmtId="0" fontId="12" fillId="10" borderId="5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2" fillId="11" borderId="5" xfId="0" applyFont="1" applyFill="1" applyBorder="1" applyAlignment="1">
      <alignment horizontal="left" vertical="center"/>
    </xf>
    <xf numFmtId="0" fontId="12" fillId="11" borderId="6" xfId="0" applyFont="1" applyFill="1" applyBorder="1" applyAlignment="1">
      <alignment horizontal="left" vertical="center"/>
    </xf>
    <xf numFmtId="0" fontId="12" fillId="11" borderId="7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9" borderId="32" xfId="0" applyFont="1" applyFill="1" applyBorder="1" applyAlignment="1" applyProtection="1">
      <alignment horizontal="center" vertical="center"/>
      <protection locked="0"/>
    </xf>
    <xf numFmtId="0" fontId="12" fillId="9" borderId="33" xfId="0" applyFont="1" applyFill="1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 applyProtection="1">
      <alignment horizontal="center" vertical="center" wrapText="1"/>
    </xf>
    <xf numFmtId="0" fontId="16" fillId="3" borderId="41" xfId="0" applyFont="1" applyFill="1" applyBorder="1" applyAlignment="1" applyProtection="1">
      <alignment horizontal="center" vertical="center" wrapText="1"/>
    </xf>
    <xf numFmtId="0" fontId="16" fillId="3" borderId="25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37" xfId="0" applyFont="1" applyFill="1" applyBorder="1" applyAlignment="1" applyProtection="1">
      <alignment horizontal="center" vertical="center" wrapText="1"/>
    </xf>
    <xf numFmtId="0" fontId="12" fillId="13" borderId="36" xfId="0" applyFont="1" applyFill="1" applyBorder="1" applyAlignment="1" applyProtection="1">
      <alignment horizontal="center" vertical="center" wrapText="1"/>
      <protection locked="0"/>
    </xf>
    <xf numFmtId="0" fontId="12" fillId="13" borderId="19" xfId="0" applyFont="1" applyFill="1" applyBorder="1" applyAlignment="1" applyProtection="1">
      <alignment horizontal="center" vertical="center" wrapText="1"/>
      <protection locked="0"/>
    </xf>
    <xf numFmtId="0" fontId="12" fillId="13" borderId="25" xfId="0" applyFont="1" applyFill="1" applyBorder="1" applyAlignment="1" applyProtection="1">
      <alignment horizontal="center" vertical="center" wrapText="1"/>
      <protection locked="0"/>
    </xf>
    <xf numFmtId="0" fontId="12" fillId="13" borderId="28" xfId="0" applyFont="1" applyFill="1" applyBorder="1" applyAlignment="1" applyProtection="1">
      <alignment horizontal="center" vertical="center" wrapText="1"/>
      <protection locked="0"/>
    </xf>
    <xf numFmtId="0" fontId="12" fillId="9" borderId="42" xfId="0" applyFont="1" applyFill="1" applyBorder="1" applyAlignment="1" applyProtection="1">
      <alignment horizontal="center" vertical="center" wrapText="1"/>
      <protection locked="0"/>
    </xf>
    <xf numFmtId="0" fontId="12" fillId="9" borderId="43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17" borderId="1" xfId="0" applyFont="1" applyFill="1" applyBorder="1" applyAlignment="1" applyProtection="1">
      <alignment horizontal="center" vertical="center" wrapText="1"/>
    </xf>
    <xf numFmtId="43" fontId="18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7" fillId="0" borderId="25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10" borderId="5" xfId="0" applyFont="1" applyFill="1" applyBorder="1" applyAlignment="1" applyProtection="1">
      <alignment horizontal="center"/>
    </xf>
    <xf numFmtId="0" fontId="12" fillId="10" borderId="7" xfId="0" applyFont="1" applyFill="1" applyBorder="1" applyAlignment="1" applyProtection="1">
      <alignment horizontal="center"/>
    </xf>
    <xf numFmtId="0" fontId="12" fillId="15" borderId="30" xfId="0" quotePrefix="1" applyFont="1" applyFill="1" applyBorder="1" applyAlignment="1" applyProtection="1">
      <alignment horizontal="center" vertical="center"/>
    </xf>
    <xf numFmtId="0" fontId="12" fillId="15" borderId="31" xfId="0" quotePrefix="1" applyFont="1" applyFill="1" applyBorder="1" applyAlignment="1" applyProtection="1">
      <alignment horizontal="center" vertical="center"/>
    </xf>
    <xf numFmtId="0" fontId="12" fillId="15" borderId="26" xfId="0" quotePrefix="1" applyFont="1" applyFill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เครื่องหมายจุลภาค 2" xfId="3"/>
  </cellStyles>
  <dxfs count="0"/>
  <tableStyles count="0" defaultTableStyle="TableStyleMedium9" defaultPivotStyle="PivotStyleLight16"/>
  <colors>
    <mruColors>
      <color rgb="FF0000FF"/>
      <color rgb="FFCCFF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190500</xdr:rowOff>
    </xdr:from>
    <xdr:to>
      <xdr:col>1</xdr:col>
      <xdr:colOff>0</xdr:colOff>
      <xdr:row>2</xdr:row>
      <xdr:rowOff>137160</xdr:rowOff>
    </xdr:to>
    <xdr:pic>
      <xdr:nvPicPr>
        <xdr:cNvPr id="1060" name="Picture 1" descr="LOGO-LESS final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0"/>
          <a:ext cx="662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190500</xdr:rowOff>
    </xdr:from>
    <xdr:to>
      <xdr:col>1</xdr:col>
      <xdr:colOff>0</xdr:colOff>
      <xdr:row>2</xdr:row>
      <xdr:rowOff>137160</xdr:rowOff>
    </xdr:to>
    <xdr:pic>
      <xdr:nvPicPr>
        <xdr:cNvPr id="3" name="Picture 1" descr="LOGO-LESS fin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0"/>
          <a:ext cx="662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190500</xdr:rowOff>
    </xdr:from>
    <xdr:to>
      <xdr:col>1</xdr:col>
      <xdr:colOff>0</xdr:colOff>
      <xdr:row>2</xdr:row>
      <xdr:rowOff>137160</xdr:rowOff>
    </xdr:to>
    <xdr:pic>
      <xdr:nvPicPr>
        <xdr:cNvPr id="4" name="Picture 1" descr="LOGO-LESS fina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0"/>
          <a:ext cx="662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190500</xdr:rowOff>
    </xdr:from>
    <xdr:to>
      <xdr:col>1</xdr:col>
      <xdr:colOff>0</xdr:colOff>
      <xdr:row>2</xdr:row>
      <xdr:rowOff>137160</xdr:rowOff>
    </xdr:to>
    <xdr:pic>
      <xdr:nvPicPr>
        <xdr:cNvPr id="14366" name="Picture 1" descr="LOGO-LESS final.jpg">
          <a:extLst>
            <a:ext uri="{FF2B5EF4-FFF2-40B4-BE49-F238E27FC236}">
              <a16:creationId xmlns:a16="http://schemas.microsoft.com/office/drawing/2014/main" id="{00000000-0008-0000-0100-00001E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0"/>
          <a:ext cx="662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190500</xdr:rowOff>
    </xdr:from>
    <xdr:to>
      <xdr:col>1</xdr:col>
      <xdr:colOff>0</xdr:colOff>
      <xdr:row>2</xdr:row>
      <xdr:rowOff>137160</xdr:rowOff>
    </xdr:to>
    <xdr:pic>
      <xdr:nvPicPr>
        <xdr:cNvPr id="2" name="Picture 1" descr="LOGO-LESS fina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0"/>
          <a:ext cx="662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18</xdr:row>
      <xdr:rowOff>53340</xdr:rowOff>
    </xdr:from>
    <xdr:to>
      <xdr:col>10</xdr:col>
      <xdr:colOff>410172</xdr:colOff>
      <xdr:row>37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6C4614-ED98-494A-9E8D-48F2FDE4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3345180"/>
          <a:ext cx="5827992" cy="348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205740</xdr:colOff>
      <xdr:row>0</xdr:row>
      <xdr:rowOff>0</xdr:rowOff>
    </xdr:from>
    <xdr:to>
      <xdr:col>10</xdr:col>
      <xdr:colOff>320040</xdr:colOff>
      <xdr:row>17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E89A0F-CDD7-4FA6-89A2-4C710B78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0"/>
          <a:ext cx="560070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144779</xdr:colOff>
      <xdr:row>38</xdr:row>
      <xdr:rowOff>15239</xdr:rowOff>
    </xdr:from>
    <xdr:to>
      <xdr:col>8</xdr:col>
      <xdr:colOff>257358</xdr:colOff>
      <xdr:row>52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8D87E6-5A74-4E08-B2D7-30E3CA2924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9349" t="32357" r="28799" b="21818"/>
        <a:stretch/>
      </xdr:blipFill>
      <xdr:spPr>
        <a:xfrm>
          <a:off x="754379" y="6964679"/>
          <a:ext cx="4379779" cy="2697481"/>
        </a:xfrm>
        <a:prstGeom prst="rect">
          <a:avLst/>
        </a:prstGeom>
      </xdr:spPr>
    </xdr:pic>
    <xdr:clientData/>
  </xdr:twoCellAnchor>
  <xdr:twoCellAnchor>
    <xdr:from>
      <xdr:col>1</xdr:col>
      <xdr:colOff>137160</xdr:colOff>
      <xdr:row>25</xdr:row>
      <xdr:rowOff>152400</xdr:rowOff>
    </xdr:from>
    <xdr:to>
      <xdr:col>10</xdr:col>
      <xdr:colOff>411480</xdr:colOff>
      <xdr:row>27</xdr:row>
      <xdr:rowOff>144780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56240849-2BB5-4E6C-A5D1-5D2BEFF83FC6}"/>
            </a:ext>
          </a:extLst>
        </xdr:cNvPr>
        <xdr:cNvSpPr/>
      </xdr:nvSpPr>
      <xdr:spPr>
        <a:xfrm>
          <a:off x="746760" y="4724400"/>
          <a:ext cx="5760720" cy="3581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0"/>
  <sheetViews>
    <sheetView tabSelected="1" zoomScale="110" zoomScaleNormal="110" workbookViewId="0">
      <selection activeCell="L5" sqref="L5"/>
    </sheetView>
  </sheetViews>
  <sheetFormatPr defaultRowHeight="22.8"/>
  <cols>
    <col min="1" max="1" width="10.109375" style="2" customWidth="1"/>
    <col min="2" max="2" width="17.5546875" style="2" customWidth="1"/>
    <col min="3" max="9" width="8.88671875" style="2"/>
    <col min="10" max="10" width="15.77734375" style="2" customWidth="1"/>
    <col min="11" max="11" width="18.88671875" style="2" customWidth="1"/>
    <col min="12" max="12" width="12.33203125" style="2" customWidth="1"/>
    <col min="13" max="16384" width="8.88671875" style="2"/>
  </cols>
  <sheetData>
    <row r="1" spans="1:13" ht="34.799999999999997" customHeight="1">
      <c r="A1" s="134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9" t="s">
        <v>22</v>
      </c>
      <c r="L1" s="20" t="s">
        <v>75</v>
      </c>
    </row>
    <row r="2" spans="1:13" ht="25.8" customHeight="1">
      <c r="A2" s="135"/>
      <c r="B2" s="17" t="s">
        <v>5</v>
      </c>
      <c r="C2" s="144" t="s">
        <v>98</v>
      </c>
      <c r="D2" s="145"/>
      <c r="E2" s="145"/>
      <c r="F2" s="145"/>
      <c r="G2" s="145"/>
      <c r="H2" s="145"/>
      <c r="I2" s="145"/>
      <c r="J2" s="146"/>
      <c r="K2" s="19" t="s">
        <v>23</v>
      </c>
      <c r="L2" s="23">
        <v>2</v>
      </c>
    </row>
    <row r="3" spans="1:13" ht="25.8" customHeight="1">
      <c r="A3" s="135"/>
      <c r="B3" s="18" t="s">
        <v>3</v>
      </c>
      <c r="C3" s="141" t="s">
        <v>14</v>
      </c>
      <c r="D3" s="142"/>
      <c r="E3" s="142"/>
      <c r="F3" s="142"/>
      <c r="G3" s="142"/>
      <c r="H3" s="142"/>
      <c r="I3" s="142"/>
      <c r="J3" s="143"/>
      <c r="K3" s="19" t="s">
        <v>1</v>
      </c>
      <c r="L3" s="23">
        <v>1</v>
      </c>
    </row>
    <row r="4" spans="1:13" ht="25.8" customHeight="1">
      <c r="A4" s="136"/>
      <c r="B4" s="18" t="s">
        <v>4</v>
      </c>
      <c r="C4" s="150" t="s">
        <v>14</v>
      </c>
      <c r="D4" s="151"/>
      <c r="E4" s="151"/>
      <c r="F4" s="151"/>
      <c r="G4" s="152" t="s">
        <v>15</v>
      </c>
      <c r="H4" s="153"/>
      <c r="I4" s="154" t="s">
        <v>14</v>
      </c>
      <c r="J4" s="155"/>
      <c r="K4" s="19" t="s">
        <v>2</v>
      </c>
      <c r="L4" s="132">
        <v>243286</v>
      </c>
    </row>
    <row r="5" spans="1:13" ht="25.8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3" ht="25.8" customHeight="1">
      <c r="A6" s="3"/>
      <c r="B6" s="156" t="s">
        <v>16</v>
      </c>
      <c r="C6" s="157"/>
      <c r="D6" s="157"/>
      <c r="E6" s="157"/>
      <c r="F6" s="157"/>
      <c r="G6" s="157"/>
      <c r="H6" s="157"/>
      <c r="I6" s="157"/>
      <c r="J6" s="157"/>
      <c r="K6" s="158"/>
      <c r="L6" s="5"/>
    </row>
    <row r="7" spans="1:13" ht="25.8" customHeight="1">
      <c r="A7" s="3"/>
      <c r="B7" s="6" t="s">
        <v>76</v>
      </c>
      <c r="C7" s="7"/>
      <c r="D7" s="7"/>
      <c r="E7" s="7"/>
      <c r="F7" s="7"/>
      <c r="G7" s="7"/>
      <c r="H7" s="7"/>
      <c r="I7" s="7"/>
      <c r="J7" s="7"/>
      <c r="K7" s="8"/>
      <c r="L7" s="5"/>
    </row>
    <row r="8" spans="1:13" ht="25.8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3" ht="25.8" customHeight="1">
      <c r="A9" s="3"/>
      <c r="B9" s="137" t="s">
        <v>6</v>
      </c>
      <c r="C9" s="138"/>
      <c r="D9" s="138"/>
      <c r="E9" s="138"/>
      <c r="F9" s="138"/>
      <c r="G9" s="138"/>
      <c r="H9" s="138"/>
      <c r="I9" s="138"/>
      <c r="J9" s="138"/>
      <c r="K9" s="139"/>
      <c r="L9" s="5"/>
    </row>
    <row r="10" spans="1:13" ht="45.6" customHeight="1">
      <c r="A10" s="3"/>
      <c r="B10" s="159" t="s">
        <v>77</v>
      </c>
      <c r="C10" s="160"/>
      <c r="D10" s="160"/>
      <c r="E10" s="160"/>
      <c r="F10" s="160"/>
      <c r="G10" s="160"/>
      <c r="H10" s="160"/>
      <c r="I10" s="160"/>
      <c r="J10" s="160"/>
      <c r="K10" s="161"/>
      <c r="L10" s="5"/>
      <c r="M10" s="121"/>
    </row>
    <row r="11" spans="1:13" ht="27" customHeight="1">
      <c r="A11" s="3"/>
      <c r="B11" s="162" t="s">
        <v>123</v>
      </c>
      <c r="C11" s="163"/>
      <c r="D11" s="163"/>
      <c r="E11" s="163"/>
      <c r="F11" s="163"/>
      <c r="G11" s="163"/>
      <c r="H11" s="163"/>
      <c r="I11" s="163"/>
      <c r="J11" s="163"/>
      <c r="K11" s="164"/>
      <c r="L11" s="5"/>
      <c r="M11" s="121"/>
    </row>
    <row r="12" spans="1:13" ht="27" customHeight="1">
      <c r="A12" s="3"/>
      <c r="B12" s="162" t="s">
        <v>124</v>
      </c>
      <c r="C12" s="163"/>
      <c r="D12" s="163"/>
      <c r="E12" s="163"/>
      <c r="F12" s="163"/>
      <c r="G12" s="163"/>
      <c r="H12" s="163"/>
      <c r="I12" s="163"/>
      <c r="J12" s="163"/>
      <c r="K12" s="164"/>
      <c r="L12" s="5"/>
      <c r="M12" s="121"/>
    </row>
    <row r="13" spans="1:13" ht="45" customHeight="1">
      <c r="A13" s="3"/>
      <c r="B13" s="162" t="s">
        <v>125</v>
      </c>
      <c r="C13" s="163"/>
      <c r="D13" s="163"/>
      <c r="E13" s="163"/>
      <c r="F13" s="163"/>
      <c r="G13" s="163"/>
      <c r="H13" s="163"/>
      <c r="I13" s="163"/>
      <c r="J13" s="163"/>
      <c r="K13" s="164"/>
      <c r="L13" s="5"/>
    </row>
    <row r="14" spans="1:13" ht="27.6" customHeight="1">
      <c r="A14" s="3"/>
      <c r="B14" s="162" t="s">
        <v>126</v>
      </c>
      <c r="C14" s="163"/>
      <c r="D14" s="163"/>
      <c r="E14" s="163"/>
      <c r="F14" s="163"/>
      <c r="G14" s="163"/>
      <c r="H14" s="163"/>
      <c r="I14" s="163"/>
      <c r="J14" s="163"/>
      <c r="K14" s="164"/>
      <c r="L14" s="5"/>
    </row>
    <row r="15" spans="1:13" ht="25.8" customHeight="1">
      <c r="A15" s="3"/>
      <c r="B15" s="106" t="s">
        <v>127</v>
      </c>
      <c r="C15" s="127"/>
      <c r="D15" s="127"/>
      <c r="E15" s="127"/>
      <c r="F15" s="127"/>
      <c r="G15" s="127"/>
      <c r="H15" s="127"/>
      <c r="I15" s="127"/>
      <c r="J15" s="127"/>
      <c r="K15" s="128"/>
      <c r="L15" s="5"/>
    </row>
    <row r="16" spans="1:13" ht="25.8" customHeight="1">
      <c r="A16" s="3"/>
      <c r="B16" s="106" t="s">
        <v>128</v>
      </c>
      <c r="C16" s="127"/>
      <c r="D16" s="127"/>
      <c r="E16" s="127"/>
      <c r="F16" s="127"/>
      <c r="G16" s="127"/>
      <c r="H16" s="127"/>
      <c r="I16" s="127"/>
      <c r="J16" s="127"/>
      <c r="K16" s="128"/>
      <c r="L16" s="5"/>
    </row>
    <row r="17" spans="1:12" ht="25.8" customHeight="1">
      <c r="A17" s="3"/>
      <c r="B17" s="129" t="s">
        <v>129</v>
      </c>
      <c r="C17" s="130"/>
      <c r="D17" s="130"/>
      <c r="E17" s="130"/>
      <c r="F17" s="130"/>
      <c r="G17" s="130"/>
      <c r="H17" s="130"/>
      <c r="I17" s="130"/>
      <c r="J17" s="130"/>
      <c r="K17" s="131"/>
      <c r="L17" s="5"/>
    </row>
    <row r="18" spans="1:12" ht="25.8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25.8" customHeight="1">
      <c r="A19" s="3"/>
      <c r="B19" s="137" t="s">
        <v>19</v>
      </c>
      <c r="C19" s="138"/>
      <c r="D19" s="138"/>
      <c r="E19" s="138"/>
      <c r="F19" s="138"/>
      <c r="G19" s="138"/>
      <c r="H19" s="138"/>
      <c r="I19" s="138"/>
      <c r="J19" s="138"/>
      <c r="K19" s="139"/>
      <c r="L19" s="5"/>
    </row>
    <row r="20" spans="1:12" ht="25.8" customHeight="1">
      <c r="A20" s="3"/>
      <c r="B20" s="107" t="s">
        <v>17</v>
      </c>
      <c r="C20" s="14" t="s">
        <v>18</v>
      </c>
      <c r="D20" s="12"/>
      <c r="E20" s="12"/>
      <c r="F20" s="12"/>
      <c r="G20" s="12"/>
      <c r="H20" s="12"/>
      <c r="I20" s="12"/>
      <c r="J20" s="12"/>
      <c r="K20" s="13"/>
      <c r="L20" s="5"/>
    </row>
    <row r="21" spans="1:12" ht="24.6" customHeight="1">
      <c r="A21" s="3"/>
      <c r="B21" s="1" t="s">
        <v>94</v>
      </c>
      <c r="C21" s="147" t="s">
        <v>97</v>
      </c>
      <c r="D21" s="148"/>
      <c r="E21" s="148"/>
      <c r="F21" s="148"/>
      <c r="G21" s="148"/>
      <c r="H21" s="148"/>
      <c r="I21" s="148"/>
      <c r="J21" s="148"/>
      <c r="K21" s="149"/>
      <c r="L21" s="5"/>
    </row>
    <row r="22" spans="1:12" ht="25.8" customHeight="1">
      <c r="A22" s="3"/>
      <c r="B22" s="1" t="s">
        <v>78</v>
      </c>
      <c r="C22" s="108" t="s">
        <v>97</v>
      </c>
      <c r="D22" s="12"/>
      <c r="E22" s="12"/>
      <c r="F22" s="12"/>
      <c r="G22" s="12"/>
      <c r="H22" s="12"/>
      <c r="I22" s="12"/>
      <c r="J22" s="12"/>
      <c r="K22" s="13"/>
      <c r="L22" s="5"/>
    </row>
    <row r="23" spans="1:12" ht="25.8" customHeight="1">
      <c r="A23" s="3"/>
      <c r="B23" s="118"/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1:12" ht="19.95" customHeight="1">
      <c r="A24" s="4"/>
      <c r="B24" s="137" t="s">
        <v>25</v>
      </c>
      <c r="C24" s="138"/>
      <c r="D24" s="138"/>
      <c r="E24" s="138"/>
      <c r="F24" s="138"/>
      <c r="G24" s="138"/>
      <c r="H24" s="138"/>
      <c r="I24" s="138"/>
      <c r="J24" s="138"/>
      <c r="K24" s="139"/>
      <c r="L24" s="5"/>
    </row>
    <row r="25" spans="1:12" ht="29.4" customHeight="1">
      <c r="A25" s="4"/>
      <c r="B25" s="107" t="s">
        <v>17</v>
      </c>
      <c r="C25" s="14" t="s">
        <v>18</v>
      </c>
      <c r="D25" s="12"/>
      <c r="E25" s="12"/>
      <c r="F25" s="12"/>
      <c r="G25" s="12"/>
      <c r="H25" s="12"/>
      <c r="I25" s="12"/>
      <c r="J25" s="12"/>
      <c r="K25" s="13"/>
      <c r="L25" s="5"/>
    </row>
    <row r="26" spans="1:12" ht="49.2" customHeight="1">
      <c r="A26" s="3"/>
      <c r="B26" s="1" t="s">
        <v>103</v>
      </c>
      <c r="C26" s="147" t="s">
        <v>104</v>
      </c>
      <c r="D26" s="148"/>
      <c r="E26" s="148"/>
      <c r="F26" s="148"/>
      <c r="G26" s="148"/>
      <c r="H26" s="148"/>
      <c r="I26" s="148"/>
      <c r="J26" s="148"/>
      <c r="K26" s="149"/>
      <c r="L26" s="5"/>
    </row>
    <row r="27" spans="1:12" ht="25.2" customHeight="1">
      <c r="A27" s="3"/>
      <c r="B27" s="1" t="s">
        <v>78</v>
      </c>
      <c r="C27" s="147" t="s">
        <v>99</v>
      </c>
      <c r="D27" s="148"/>
      <c r="E27" s="148"/>
      <c r="F27" s="148"/>
      <c r="G27" s="148"/>
      <c r="H27" s="148"/>
      <c r="I27" s="148"/>
      <c r="J27" s="148"/>
      <c r="K27" s="149"/>
      <c r="L27" s="5"/>
    </row>
    <row r="28" spans="1:12" ht="19.9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</row>
    <row r="29" spans="1:12" ht="19.9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9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9.9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9.9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</row>
    <row r="96" spans="1:1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</row>
    <row r="97" spans="1:12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</row>
    <row r="98" spans="1:12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</row>
    <row r="99" spans="1:12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</row>
    <row r="100" spans="1:12" ht="23.4" thickBo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</row>
  </sheetData>
  <sheetProtection algorithmName="SHA-512" hashValue="ryulBM9ihuBCEyLzRFTN9InbmDrIacyCOhH5do9WDX8awtzly0WaFRcUfzf3rKf9aVuDfvxqG9mvAb9/PA+VEA==" saltValue="cp9C/7aL+rGl/JXa+a2jJA==" spinCount="100000" sheet="1" objects="1" scenarios="1"/>
  <customSheetViews>
    <customSheetView guid="{4A84D616-4AC1-4199-B962-FE0AC76EE94A}" showPageBreaks="1" view="pageLayout">
      <selection activeCell="B7" sqref="B7:K8"/>
      <pageMargins left="0.7" right="0.7" top="0.75" bottom="0.75" header="0.3" footer="0.3"/>
      <pageSetup paperSize="9" orientation="landscape" horizontalDpi="1200" verticalDpi="1200" r:id="rId1"/>
    </customSheetView>
  </customSheetViews>
  <mergeCells count="19">
    <mergeCell ref="B24:K24"/>
    <mergeCell ref="C27:K27"/>
    <mergeCell ref="C4:F4"/>
    <mergeCell ref="G4:H4"/>
    <mergeCell ref="I4:J4"/>
    <mergeCell ref="B6:K6"/>
    <mergeCell ref="B19:K19"/>
    <mergeCell ref="C21:K21"/>
    <mergeCell ref="B10:K10"/>
    <mergeCell ref="B13:K13"/>
    <mergeCell ref="B12:K12"/>
    <mergeCell ref="C26:K26"/>
    <mergeCell ref="B14:K14"/>
    <mergeCell ref="B11:K11"/>
    <mergeCell ref="A1:A4"/>
    <mergeCell ref="B9:K9"/>
    <mergeCell ref="B1:J1"/>
    <mergeCell ref="C3:J3"/>
    <mergeCell ref="C2:J2"/>
  </mergeCells>
  <pageMargins left="0.7" right="0.7" top="0.75" bottom="0.75" header="0.3" footer="0.3"/>
  <pageSetup paperSize="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1"/>
  <sheetViews>
    <sheetView zoomScaleNormal="100" workbookViewId="0">
      <selection activeCell="C10" sqref="C10"/>
    </sheetView>
  </sheetViews>
  <sheetFormatPr defaultRowHeight="22.8"/>
  <cols>
    <col min="1" max="1" width="10.109375" style="35" customWidth="1"/>
    <col min="2" max="2" width="17.21875" style="35" customWidth="1"/>
    <col min="3" max="3" width="23.6640625" style="35" customWidth="1"/>
    <col min="4" max="4" width="19.6640625" style="35" customWidth="1"/>
    <col min="5" max="6" width="17.6640625" style="35" customWidth="1"/>
    <col min="7" max="9" width="20" style="35" customWidth="1"/>
    <col min="10" max="10" width="12.5546875" style="35" customWidth="1"/>
    <col min="11" max="11" width="8.88671875" style="35"/>
    <col min="12" max="12" width="29.88671875" style="35" customWidth="1"/>
    <col min="13" max="16384" width="8.88671875" style="35"/>
  </cols>
  <sheetData>
    <row r="1" spans="1:12" ht="34.799999999999997" customHeight="1">
      <c r="A1" s="165"/>
      <c r="B1" s="168" t="s">
        <v>0</v>
      </c>
      <c r="C1" s="168"/>
      <c r="D1" s="168"/>
      <c r="E1" s="168"/>
      <c r="F1" s="168"/>
      <c r="G1" s="168"/>
      <c r="H1" s="168"/>
      <c r="I1" s="19" t="s">
        <v>22</v>
      </c>
      <c r="J1" s="20" t="str">
        <f>+ลักษณะกิจกรรม!L1</f>
        <v>LESS-AGR-02</v>
      </c>
    </row>
    <row r="2" spans="1:12" ht="25.8" customHeight="1">
      <c r="A2" s="166"/>
      <c r="B2" s="36" t="s">
        <v>5</v>
      </c>
      <c r="C2" s="169" t="str">
        <f>+ลักษณะกิจกรรม!C2</f>
        <v>การลดการเผาเศษวัสดุทางการเกษตรโดยนำมาใช้ประโยชน์เป็นวัสดุคลุมดิน</v>
      </c>
      <c r="D2" s="170"/>
      <c r="E2" s="170"/>
      <c r="F2" s="170"/>
      <c r="G2" s="170"/>
      <c r="H2" s="171"/>
      <c r="I2" s="19" t="s">
        <v>23</v>
      </c>
      <c r="J2" s="23">
        <f>+ลักษณะกิจกรรม!L2</f>
        <v>2</v>
      </c>
    </row>
    <row r="3" spans="1:12" ht="25.8" customHeight="1">
      <c r="A3" s="166"/>
      <c r="B3" s="34" t="s">
        <v>3</v>
      </c>
      <c r="C3" s="141" t="str">
        <f>+ลักษณะกิจกรรม!C3</f>
        <v>กรอกข้อมูล</v>
      </c>
      <c r="D3" s="142"/>
      <c r="E3" s="142"/>
      <c r="F3" s="142"/>
      <c r="G3" s="142"/>
      <c r="H3" s="143"/>
      <c r="I3" s="19" t="s">
        <v>1</v>
      </c>
      <c r="J3" s="23">
        <v>2</v>
      </c>
    </row>
    <row r="4" spans="1:12" ht="25.8" customHeight="1">
      <c r="A4" s="167"/>
      <c r="B4" s="34" t="s">
        <v>4</v>
      </c>
      <c r="C4" s="100" t="str">
        <f>+ลักษณะกิจกรรม!C4</f>
        <v>กรอกข้อมูล</v>
      </c>
      <c r="D4" s="37"/>
      <c r="E4" s="37"/>
      <c r="F4" s="37"/>
      <c r="G4" s="154" t="str">
        <f>+ลักษณะกิจกรรม!I4</f>
        <v>กรอกข้อมูล</v>
      </c>
      <c r="H4" s="155"/>
      <c r="I4" s="19" t="s">
        <v>2</v>
      </c>
      <c r="J4" s="133">
        <f>+ลักษณะกิจกรรม!L4</f>
        <v>243286</v>
      </c>
    </row>
    <row r="5" spans="1:12" ht="30.6" customHeight="1" thickBot="1">
      <c r="A5" s="38"/>
      <c r="B5" s="39"/>
      <c r="C5" s="15"/>
      <c r="D5" s="40"/>
      <c r="E5" s="40"/>
      <c r="F5" s="40"/>
      <c r="G5" s="16"/>
      <c r="H5" s="16"/>
      <c r="I5" s="39"/>
      <c r="J5" s="41"/>
    </row>
    <row r="6" spans="1:12" ht="25.8" customHeight="1" thickBot="1">
      <c r="A6" s="42"/>
      <c r="B6" s="101" t="s">
        <v>37</v>
      </c>
      <c r="C6" s="102"/>
      <c r="D6" s="102"/>
      <c r="E6" s="102"/>
      <c r="F6" s="102"/>
      <c r="G6" s="102"/>
      <c r="H6" s="102"/>
      <c r="I6" s="103"/>
      <c r="J6" s="43"/>
    </row>
    <row r="7" spans="1:12" ht="51.6" customHeight="1">
      <c r="A7" s="42"/>
      <c r="B7" s="172" t="s">
        <v>7</v>
      </c>
      <c r="C7" s="184" t="s">
        <v>117</v>
      </c>
      <c r="D7" s="180" t="s">
        <v>100</v>
      </c>
      <c r="E7" s="182" t="s">
        <v>130</v>
      </c>
      <c r="F7" s="183"/>
      <c r="G7" s="174" t="s">
        <v>118</v>
      </c>
      <c r="H7" s="176" t="s">
        <v>119</v>
      </c>
      <c r="I7" s="178" t="s">
        <v>35</v>
      </c>
      <c r="J7" s="43"/>
      <c r="L7" s="104"/>
    </row>
    <row r="8" spans="1:12" ht="52.2" customHeight="1" thickBot="1">
      <c r="A8" s="42"/>
      <c r="B8" s="173"/>
      <c r="C8" s="185"/>
      <c r="D8" s="181"/>
      <c r="E8" s="80" t="s">
        <v>38</v>
      </c>
      <c r="F8" s="89" t="s">
        <v>39</v>
      </c>
      <c r="G8" s="175"/>
      <c r="H8" s="177"/>
      <c r="I8" s="179"/>
      <c r="J8" s="43"/>
      <c r="L8" s="105" t="s">
        <v>74</v>
      </c>
    </row>
    <row r="9" spans="1:12" ht="28.8" customHeight="1">
      <c r="A9" s="42"/>
      <c r="B9" s="81">
        <v>1</v>
      </c>
      <c r="C9" s="98"/>
      <c r="D9" s="98"/>
      <c r="E9" s="96" t="s">
        <v>52</v>
      </c>
      <c r="F9" s="97"/>
      <c r="G9" s="87">
        <f>($C9*((อ้างอิง!$G$12/1000*อ้างอิง!$G$15)+(อ้างอิง!$G$13/1000*อ้างอิง!$G$16)))</f>
        <v>0</v>
      </c>
      <c r="H9" s="72">
        <f>+($D9*อ้างอิง!$G$14)+IFERROR(($F9*VLOOKUP($E9,อ้างอิง!$C$25:$F$34,4,FALSE)),0)+(C9*(อ้างอิง!$G$17/100)*อ้างอิง!$G$18*(44/28)*อ้างอิง!$G$16)</f>
        <v>0</v>
      </c>
      <c r="I9" s="73">
        <f>+G9-H9</f>
        <v>0</v>
      </c>
      <c r="J9" s="95"/>
      <c r="L9" s="21" t="s">
        <v>40</v>
      </c>
    </row>
    <row r="10" spans="1:12" ht="25.8" customHeight="1">
      <c r="A10" s="42"/>
      <c r="B10" s="81">
        <v>2</v>
      </c>
      <c r="C10" s="99"/>
      <c r="D10" s="99"/>
      <c r="E10" s="96" t="s">
        <v>41</v>
      </c>
      <c r="F10" s="84"/>
      <c r="G10" s="87">
        <f>($C10*((อ้างอิง!$G$12/1000*อ้างอิง!$G$15)+(อ้างอิง!$G$13/1000*อ้างอิง!$G$16)))</f>
        <v>0</v>
      </c>
      <c r="H10" s="72">
        <f>+($D10*อ้างอิง!$G$14)+IFERROR(($F10*VLOOKUP($E10,อ้างอิง!$C$25:$F$34,4,FALSE)),0)+(C10*(อ้างอิง!$G$17/100)*อ้างอิง!$G$18*(44/28)*อ้างอิง!$G$16)</f>
        <v>0</v>
      </c>
      <c r="I10" s="49">
        <f t="shared" ref="I10:I28" si="0">+G10-H10</f>
        <v>0</v>
      </c>
      <c r="J10" s="43"/>
      <c r="L10" s="21" t="s">
        <v>41</v>
      </c>
    </row>
    <row r="11" spans="1:12" ht="25.8" customHeight="1">
      <c r="A11" s="42"/>
      <c r="B11" s="81">
        <v>3</v>
      </c>
      <c r="C11" s="83"/>
      <c r="D11" s="83"/>
      <c r="E11" s="96" t="s">
        <v>41</v>
      </c>
      <c r="F11" s="84"/>
      <c r="G11" s="87">
        <f>($C11*((อ้างอิง!$G$12/1000*อ้างอิง!$G$15)+(อ้างอิง!$G$13/1000*อ้างอิง!$G$16)))</f>
        <v>0</v>
      </c>
      <c r="H11" s="72">
        <f>+($D11*อ้างอิง!$G$14)+IFERROR(($F11*VLOOKUP($E11,อ้างอิง!$C$25:$F$34,4,FALSE)),0)+(C11*(อ้างอิง!$G$17/100)*อ้างอิง!$G$18*(44/28)*อ้างอิง!$G$16)</f>
        <v>0</v>
      </c>
      <c r="I11" s="49">
        <f t="shared" si="0"/>
        <v>0</v>
      </c>
      <c r="J11" s="43"/>
      <c r="L11" s="21" t="s">
        <v>49</v>
      </c>
    </row>
    <row r="12" spans="1:12" ht="25.8" customHeight="1">
      <c r="A12" s="42"/>
      <c r="B12" s="81">
        <v>4</v>
      </c>
      <c r="C12" s="83"/>
      <c r="D12" s="83"/>
      <c r="E12" s="96" t="s">
        <v>41</v>
      </c>
      <c r="F12" s="84"/>
      <c r="G12" s="87">
        <f>($C12*((อ้างอิง!$G$12/1000*อ้างอิง!$G$15)+(อ้างอิง!$G$13/1000*อ้างอิง!$G$16)))</f>
        <v>0</v>
      </c>
      <c r="H12" s="72">
        <f>+($D12*อ้างอิง!$G$14)+IFERROR(($F12*VLOOKUP($E12,อ้างอิง!$C$25:$F$34,4,FALSE)),0)+(C12*(อ้างอิง!$G$17/100)*อ้างอิง!$G$18*(44/28)*อ้างอิง!$G$16)</f>
        <v>0</v>
      </c>
      <c r="I12" s="49">
        <f t="shared" si="0"/>
        <v>0</v>
      </c>
      <c r="J12" s="43"/>
      <c r="L12" s="21" t="s">
        <v>50</v>
      </c>
    </row>
    <row r="13" spans="1:12" ht="25.8" customHeight="1">
      <c r="A13" s="42"/>
      <c r="B13" s="81">
        <v>5</v>
      </c>
      <c r="C13" s="83"/>
      <c r="D13" s="83"/>
      <c r="E13" s="96" t="s">
        <v>41</v>
      </c>
      <c r="F13" s="84"/>
      <c r="G13" s="87">
        <f>($C13*((อ้างอิง!$G$12/1000*อ้างอิง!$G$15)+(อ้างอิง!$G$13/1000*อ้างอิง!$G$16)))</f>
        <v>0</v>
      </c>
      <c r="H13" s="72">
        <f>+($D13*อ้างอิง!$G$14)+IFERROR(($F13*VLOOKUP($E13,อ้างอิง!$C$25:$F$34,4,FALSE)),0)+(C13*(อ้างอิง!$G$17/100)*อ้างอิง!$G$18*(44/28)*อ้างอิง!$G$16)</f>
        <v>0</v>
      </c>
      <c r="I13" s="49">
        <f t="shared" si="0"/>
        <v>0</v>
      </c>
      <c r="J13" s="43"/>
      <c r="L13" s="21" t="s">
        <v>51</v>
      </c>
    </row>
    <row r="14" spans="1:12" ht="25.8" customHeight="1">
      <c r="A14" s="42"/>
      <c r="B14" s="81">
        <v>6</v>
      </c>
      <c r="C14" s="83"/>
      <c r="D14" s="83"/>
      <c r="E14" s="96" t="s">
        <v>41</v>
      </c>
      <c r="F14" s="84"/>
      <c r="G14" s="87">
        <f>($C14*((อ้างอิง!$G$12/1000*อ้างอิง!$G$15)+(อ้างอิง!$G$13/1000*อ้างอิง!$G$16)))</f>
        <v>0</v>
      </c>
      <c r="H14" s="72">
        <f>+($D14*อ้างอิง!$G$14)+IFERROR(($F14*VLOOKUP($E14,อ้างอิง!$C$25:$F$34,4,FALSE)),0)+(C14*(อ้างอิง!$G$17/100)*อ้างอิง!$G$18*(44/28)*อ้างอิง!$G$16)</f>
        <v>0</v>
      </c>
      <c r="I14" s="49">
        <f t="shared" si="0"/>
        <v>0</v>
      </c>
      <c r="J14" s="43"/>
      <c r="L14" s="21" t="s">
        <v>52</v>
      </c>
    </row>
    <row r="15" spans="1:12" ht="25.8" customHeight="1">
      <c r="A15" s="42"/>
      <c r="B15" s="81">
        <v>7</v>
      </c>
      <c r="C15" s="83"/>
      <c r="D15" s="83"/>
      <c r="E15" s="96" t="s">
        <v>41</v>
      </c>
      <c r="F15" s="84"/>
      <c r="G15" s="87">
        <f>($C15*((อ้างอิง!$G$12/1000*อ้างอิง!$G$15)+(อ้างอิง!$G$13/1000*อ้างอิง!$G$16)))</f>
        <v>0</v>
      </c>
      <c r="H15" s="72">
        <f>+($D15*อ้างอิง!$G$14)+IFERROR(($F15*VLOOKUP($E15,อ้างอิง!$C$25:$F$34,4,FALSE)),0)+(C15*(อ้างอิง!$G$17/100)*อ้างอิง!$G$18*(44/28)*อ้างอิง!$G$16)</f>
        <v>0</v>
      </c>
      <c r="I15" s="49">
        <f t="shared" si="0"/>
        <v>0</v>
      </c>
      <c r="J15" s="43"/>
      <c r="L15" s="21" t="s">
        <v>53</v>
      </c>
    </row>
    <row r="16" spans="1:12" ht="25.8" customHeight="1">
      <c r="A16" s="42"/>
      <c r="B16" s="81">
        <v>8</v>
      </c>
      <c r="C16" s="83"/>
      <c r="D16" s="83"/>
      <c r="E16" s="96" t="s">
        <v>41</v>
      </c>
      <c r="F16" s="84"/>
      <c r="G16" s="87">
        <f>($C16*((อ้างอิง!$G$12/1000*อ้างอิง!$G$15)+(อ้างอิง!$G$13/1000*อ้างอิง!$G$16)))</f>
        <v>0</v>
      </c>
      <c r="H16" s="72">
        <f>+($D16*อ้างอิง!$G$14)+IFERROR(($F16*VLOOKUP($E16,อ้างอิง!$C$25:$F$34,4,FALSE)),0)+(C16*(อ้างอิง!$G$17/100)*อ้างอิง!$G$18*(44/28)*อ้างอิง!$G$16)</f>
        <v>0</v>
      </c>
      <c r="I16" s="49">
        <f t="shared" si="0"/>
        <v>0</v>
      </c>
      <c r="J16" s="43"/>
      <c r="L16" s="21" t="s">
        <v>54</v>
      </c>
    </row>
    <row r="17" spans="1:12" ht="25.8" customHeight="1">
      <c r="A17" s="42"/>
      <c r="B17" s="81">
        <v>9</v>
      </c>
      <c r="C17" s="83"/>
      <c r="D17" s="83"/>
      <c r="E17" s="96" t="s">
        <v>41</v>
      </c>
      <c r="F17" s="84"/>
      <c r="G17" s="87">
        <f>($C17*((อ้างอิง!$G$12/1000*อ้างอิง!$G$15)+(อ้างอิง!$G$13/1000*อ้างอิง!$G$16)))</f>
        <v>0</v>
      </c>
      <c r="H17" s="72">
        <f>+($D17*อ้างอิง!$G$14)+IFERROR(($F17*VLOOKUP($E17,อ้างอิง!$C$25:$F$34,4,FALSE)),0)+(C17*(อ้างอิง!$G$17/100)*อ้างอิง!$G$18*(44/28)*อ้างอิง!$G$16)</f>
        <v>0</v>
      </c>
      <c r="I17" s="49">
        <f t="shared" si="0"/>
        <v>0</v>
      </c>
      <c r="J17" s="43"/>
      <c r="L17" s="21" t="s">
        <v>55</v>
      </c>
    </row>
    <row r="18" spans="1:12" ht="25.8" customHeight="1">
      <c r="A18" s="42"/>
      <c r="B18" s="81">
        <v>10</v>
      </c>
      <c r="C18" s="83"/>
      <c r="D18" s="83"/>
      <c r="E18" s="96" t="s">
        <v>41</v>
      </c>
      <c r="F18" s="84"/>
      <c r="G18" s="87">
        <f>($C18*((อ้างอิง!$G$12/1000*อ้างอิง!$G$15)+(อ้างอิง!$G$13/1000*อ้างอิง!$G$16)))</f>
        <v>0</v>
      </c>
      <c r="H18" s="72">
        <f>+($D18*อ้างอิง!$G$14)+IFERROR(($F18*VLOOKUP($E18,อ้างอิง!$C$25:$F$34,4,FALSE)),0)+(C18*(อ้างอิง!$G$17/100)*อ้างอิง!$G$18*(44/28)*อ้างอิง!$G$16)</f>
        <v>0</v>
      </c>
      <c r="I18" s="49">
        <f t="shared" si="0"/>
        <v>0</v>
      </c>
      <c r="J18" s="43"/>
      <c r="L18" s="21" t="s">
        <v>56</v>
      </c>
    </row>
    <row r="19" spans="1:12" ht="25.8" customHeight="1">
      <c r="A19" s="42"/>
      <c r="B19" s="81">
        <v>11</v>
      </c>
      <c r="C19" s="83"/>
      <c r="D19" s="83"/>
      <c r="E19" s="96" t="s">
        <v>41</v>
      </c>
      <c r="F19" s="84"/>
      <c r="G19" s="87">
        <f>($C19*((อ้างอิง!$G$12/1000*อ้างอิง!$G$15)+(อ้างอิง!$G$13/1000*อ้างอิง!$G$16)))</f>
        <v>0</v>
      </c>
      <c r="H19" s="72">
        <f>+($D19*อ้างอิง!$G$14)+IFERROR(($F19*VLOOKUP($E19,อ้างอิง!$C$25:$F$34,4,FALSE)),0)+(C19*(อ้างอิง!$G$17/100)*อ้างอิง!$G$18*(44/28)*อ้างอิง!$G$16)</f>
        <v>0</v>
      </c>
      <c r="I19" s="49">
        <f t="shared" si="0"/>
        <v>0</v>
      </c>
      <c r="J19" s="43"/>
      <c r="L19" s="21" t="s">
        <v>57</v>
      </c>
    </row>
    <row r="20" spans="1:12" ht="25.8" customHeight="1">
      <c r="A20" s="42"/>
      <c r="B20" s="81">
        <v>12</v>
      </c>
      <c r="C20" s="83"/>
      <c r="D20" s="83"/>
      <c r="E20" s="96" t="s">
        <v>41</v>
      </c>
      <c r="F20" s="84"/>
      <c r="G20" s="87">
        <f>($C20*((อ้างอิง!$G$12/1000*อ้างอิง!$G$15)+(อ้างอิง!$G$13/1000*อ้างอิง!$G$16)))</f>
        <v>0</v>
      </c>
      <c r="H20" s="72">
        <f>+($D20*อ้างอิง!$G$14)+IFERROR(($F20*VLOOKUP($E20,อ้างอิง!$C$25:$F$34,4,FALSE)),0)+(C20*(อ้างอิง!$G$17/100)*อ้างอิง!$G$18*(44/28)*อ้างอิง!$G$16)</f>
        <v>0</v>
      </c>
      <c r="I20" s="49">
        <f t="shared" si="0"/>
        <v>0</v>
      </c>
      <c r="J20" s="43"/>
      <c r="L20" s="21" t="s">
        <v>72</v>
      </c>
    </row>
    <row r="21" spans="1:12" ht="25.8" customHeight="1">
      <c r="A21" s="42"/>
      <c r="B21" s="81">
        <v>13</v>
      </c>
      <c r="C21" s="83"/>
      <c r="D21" s="83"/>
      <c r="E21" s="96" t="s">
        <v>41</v>
      </c>
      <c r="F21" s="84"/>
      <c r="G21" s="87">
        <f>($C21*((อ้างอิง!$G$12/1000*อ้างอิง!$G$15)+(อ้างอิง!$G$13/1000*อ้างอิง!$G$16)))</f>
        <v>0</v>
      </c>
      <c r="H21" s="72">
        <f>+($D21*อ้างอิง!$G$14)+IFERROR(($F21*VLOOKUP($E21,อ้างอิง!$C$25:$F$34,4,FALSE)),0)+(C21*(อ้างอิง!$G$17/100)*อ้างอิง!$G$18*(44/28)*อ้างอิง!$G$16)</f>
        <v>0</v>
      </c>
      <c r="I21" s="49">
        <f t="shared" si="0"/>
        <v>0</v>
      </c>
      <c r="J21" s="43"/>
    </row>
    <row r="22" spans="1:12" ht="25.8" customHeight="1">
      <c r="A22" s="42"/>
      <c r="B22" s="81">
        <v>14</v>
      </c>
      <c r="C22" s="83"/>
      <c r="D22" s="83"/>
      <c r="E22" s="96" t="s">
        <v>41</v>
      </c>
      <c r="F22" s="84"/>
      <c r="G22" s="87">
        <f>($C22*((อ้างอิง!$G$12/1000*อ้างอิง!$G$15)+(อ้างอิง!$G$13/1000*อ้างอิง!$G$16)))</f>
        <v>0</v>
      </c>
      <c r="H22" s="72">
        <f>+($D22*อ้างอิง!$G$14)+IFERROR(($F22*VLOOKUP($E22,อ้างอิง!$C$25:$F$34,4,FALSE)),0)+(C22*(อ้างอิง!$G$17/100)*อ้างอิง!$G$18*(44/28)*อ้างอิง!$G$16)</f>
        <v>0</v>
      </c>
      <c r="I22" s="49">
        <f t="shared" si="0"/>
        <v>0</v>
      </c>
      <c r="J22" s="43"/>
    </row>
    <row r="23" spans="1:12" ht="25.8" customHeight="1">
      <c r="A23" s="42"/>
      <c r="B23" s="81">
        <v>15</v>
      </c>
      <c r="C23" s="83"/>
      <c r="D23" s="83"/>
      <c r="E23" s="96" t="s">
        <v>41</v>
      </c>
      <c r="F23" s="84"/>
      <c r="G23" s="87">
        <f>($C23*((อ้างอิง!$G$12/1000*อ้างอิง!$G$15)+(อ้างอิง!$G$13/1000*อ้างอิง!$G$16)))</f>
        <v>0</v>
      </c>
      <c r="H23" s="72">
        <f>+($D23*อ้างอิง!$G$14)+IFERROR(($F23*VLOOKUP($E23,อ้างอิง!$C$25:$F$34,4,FALSE)),0)+(C23*(อ้างอิง!$G$17/100)*อ้างอิง!$G$18*(44/28)*อ้างอิง!$G$16)</f>
        <v>0</v>
      </c>
      <c r="I23" s="49">
        <f t="shared" si="0"/>
        <v>0</v>
      </c>
      <c r="J23" s="43"/>
    </row>
    <row r="24" spans="1:12" ht="25.8" customHeight="1">
      <c r="A24" s="42"/>
      <c r="B24" s="81">
        <v>16</v>
      </c>
      <c r="C24" s="83"/>
      <c r="D24" s="83"/>
      <c r="E24" s="96" t="s">
        <v>41</v>
      </c>
      <c r="F24" s="84"/>
      <c r="G24" s="87">
        <f>($C24*((อ้างอิง!$G$12/1000*อ้างอิง!$G$15)+(อ้างอิง!$G$13/1000*อ้างอิง!$G$16)))</f>
        <v>0</v>
      </c>
      <c r="H24" s="72">
        <f>+($D24*อ้างอิง!$G$14)+IFERROR(($F24*VLOOKUP($E24,อ้างอิง!$C$25:$F$34,4,FALSE)),0)+(C24*(อ้างอิง!$G$17/100)*อ้างอิง!$G$18*(44/28)*อ้างอิง!$G$16)</f>
        <v>0</v>
      </c>
      <c r="I24" s="49">
        <f t="shared" si="0"/>
        <v>0</v>
      </c>
      <c r="J24" s="43"/>
    </row>
    <row r="25" spans="1:12" ht="25.8" customHeight="1">
      <c r="A25" s="42"/>
      <c r="B25" s="81">
        <v>17</v>
      </c>
      <c r="C25" s="83"/>
      <c r="D25" s="83"/>
      <c r="E25" s="96" t="s">
        <v>41</v>
      </c>
      <c r="F25" s="84"/>
      <c r="G25" s="87">
        <f>($C25*((อ้างอิง!$G$12/1000*อ้างอิง!$G$15)+(อ้างอิง!$G$13/1000*อ้างอิง!$G$16)))</f>
        <v>0</v>
      </c>
      <c r="H25" s="72">
        <f>+($D25*อ้างอิง!$G$14)+IFERROR(($F25*VLOOKUP($E25,อ้างอิง!$C$25:$F$34,4,FALSE)),0)+(C25*(อ้างอิง!$G$17/100)*อ้างอิง!$G$18*(44/28)*อ้างอิง!$G$16)</f>
        <v>0</v>
      </c>
      <c r="I25" s="49">
        <f t="shared" si="0"/>
        <v>0</v>
      </c>
      <c r="J25" s="43"/>
    </row>
    <row r="26" spans="1:12" ht="25.8" customHeight="1">
      <c r="A26" s="42"/>
      <c r="B26" s="81">
        <v>18</v>
      </c>
      <c r="C26" s="83"/>
      <c r="D26" s="83"/>
      <c r="E26" s="96" t="s">
        <v>41</v>
      </c>
      <c r="F26" s="84"/>
      <c r="G26" s="87">
        <f>($C26*((อ้างอิง!$G$12/1000*อ้างอิง!$G$15)+(อ้างอิง!$G$13/1000*อ้างอิง!$G$16)))</f>
        <v>0</v>
      </c>
      <c r="H26" s="72">
        <f>+($D26*อ้างอิง!$G$14)+IFERROR(($F26*VLOOKUP($E26,อ้างอิง!$C$25:$F$34,4,FALSE)),0)+(C26*(อ้างอิง!$G$17/100)*อ้างอิง!$G$18*(44/28)*อ้างอิง!$G$16)</f>
        <v>0</v>
      </c>
      <c r="I26" s="49">
        <f t="shared" si="0"/>
        <v>0</v>
      </c>
      <c r="J26" s="43"/>
    </row>
    <row r="27" spans="1:12" ht="25.8" customHeight="1">
      <c r="A27" s="42"/>
      <c r="B27" s="81">
        <v>19</v>
      </c>
      <c r="C27" s="83"/>
      <c r="D27" s="83"/>
      <c r="E27" s="96" t="s">
        <v>41</v>
      </c>
      <c r="F27" s="84"/>
      <c r="G27" s="87">
        <f>($C27*((อ้างอิง!$G$12/1000*อ้างอิง!$G$15)+(อ้างอิง!$G$13/1000*อ้างอิง!$G$16)))</f>
        <v>0</v>
      </c>
      <c r="H27" s="72">
        <f>+($D27*อ้างอิง!$G$14)+IFERROR(($F27*VLOOKUP($E27,อ้างอิง!$C$25:$F$34,4,FALSE)),0)+(C27*(อ้างอิง!$G$17/100)*อ้างอิง!$G$18*(44/28)*อ้างอิง!$G$16)</f>
        <v>0</v>
      </c>
      <c r="I27" s="49">
        <f t="shared" si="0"/>
        <v>0</v>
      </c>
      <c r="J27" s="43"/>
    </row>
    <row r="28" spans="1:12" ht="25.8" customHeight="1">
      <c r="A28" s="42"/>
      <c r="B28" s="81">
        <v>20</v>
      </c>
      <c r="C28" s="83"/>
      <c r="D28" s="83"/>
      <c r="E28" s="96" t="s">
        <v>41</v>
      </c>
      <c r="F28" s="84"/>
      <c r="G28" s="87">
        <f>($C28*((อ้างอิง!$G$12/1000*อ้างอิง!$G$15)+(อ้างอิง!$G$13/1000*อ้างอิง!$G$16)))</f>
        <v>0</v>
      </c>
      <c r="H28" s="72">
        <f>+($D28*อ้างอิง!$G$14)+IFERROR(($F28*VLOOKUP($E28,อ้างอิง!$C$25:$F$34,4,FALSE)),0)+(C28*(อ้างอิง!$G$17/100)*อ้างอิง!$G$18*(44/28)*อ้างอิง!$G$16)</f>
        <v>0</v>
      </c>
      <c r="I28" s="49">
        <f t="shared" si="0"/>
        <v>0</v>
      </c>
      <c r="J28" s="43"/>
    </row>
    <row r="29" spans="1:12" ht="25.8" customHeight="1" thickBot="1">
      <c r="A29" s="42"/>
      <c r="B29" s="82" t="s">
        <v>8</v>
      </c>
      <c r="C29" s="85">
        <f>SUM(C9:C28)</f>
        <v>0</v>
      </c>
      <c r="D29" s="85"/>
      <c r="E29" s="44"/>
      <c r="F29" s="86"/>
      <c r="G29" s="88">
        <f>SUM(G9:G28)</f>
        <v>0</v>
      </c>
      <c r="H29" s="50">
        <f>SUM(H9:H28)</f>
        <v>0</v>
      </c>
      <c r="I29" s="51">
        <f>ROUNDDOWN(SUM(I9:I28),0)</f>
        <v>0</v>
      </c>
      <c r="J29" s="43"/>
    </row>
    <row r="30" spans="1:12" ht="25.8" customHeight="1">
      <c r="A30" s="42"/>
      <c r="B30" s="40"/>
      <c r="C30" s="45"/>
      <c r="D30" s="45"/>
      <c r="E30" s="45"/>
      <c r="F30" s="45"/>
      <c r="G30" s="45"/>
      <c r="H30" s="45"/>
      <c r="I30" s="45"/>
      <c r="J30" s="43"/>
    </row>
    <row r="31" spans="1:12" ht="23.4" thickBot="1">
      <c r="A31" s="46"/>
      <c r="B31" s="47"/>
      <c r="C31" s="47"/>
      <c r="D31" s="47"/>
      <c r="E31" s="47"/>
      <c r="F31" s="47"/>
      <c r="G31" s="47"/>
      <c r="H31" s="47"/>
      <c r="I31" s="47"/>
      <c r="J31" s="48"/>
    </row>
  </sheetData>
  <sheetProtection algorithmName="SHA-512" hashValue="wVC8I8SLbnZdqOx0WhGMXpNXgdZjYnj4b43govVqls19iZ5cElcy+zrw7HZyBfXtELResS61DwE6cUtaE8zaqw==" saltValue="l0gIbBseMSZvZOUE3fqzcw==" spinCount="100000" sheet="1" objects="1" scenarios="1"/>
  <mergeCells count="12">
    <mergeCell ref="B7:B8"/>
    <mergeCell ref="G7:G8"/>
    <mergeCell ref="H7:H8"/>
    <mergeCell ref="I7:I8"/>
    <mergeCell ref="D7:D8"/>
    <mergeCell ref="E7:F7"/>
    <mergeCell ref="C7:C8"/>
    <mergeCell ref="A1:A4"/>
    <mergeCell ref="B1:H1"/>
    <mergeCell ref="C2:H2"/>
    <mergeCell ref="C3:H3"/>
    <mergeCell ref="G4:H4"/>
  </mergeCells>
  <dataValidations count="1">
    <dataValidation type="list" allowBlank="1" showInputMessage="1" showErrorMessage="1" sqref="E9:E28">
      <formula1>$L$10:$L$20</formula1>
    </dataValidation>
  </dataValidations>
  <pageMargins left="0.7" right="0.7" top="0.75" bottom="0.75" header="0.3" footer="0.3"/>
  <pageSetup paperSize="9" orientation="landscape" horizontalDpi="1200" verticalDpi="1200" r:id="rId1"/>
  <ignoredErrors>
    <ignoredError sqref="J1:J4 C3:H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9"/>
  <sheetViews>
    <sheetView zoomScaleNormal="100" workbookViewId="0">
      <selection activeCell="Q4" sqref="Q4"/>
    </sheetView>
  </sheetViews>
  <sheetFormatPr defaultRowHeight="22.8"/>
  <cols>
    <col min="1" max="1" width="10.109375" style="21" customWidth="1"/>
    <col min="2" max="2" width="22.88671875" style="21" customWidth="1"/>
    <col min="3" max="10" width="8.88671875" style="21"/>
    <col min="11" max="11" width="10.33203125" style="21" customWidth="1"/>
    <col min="12" max="12" width="13.6640625" style="21" customWidth="1"/>
    <col min="13" max="16384" width="8.88671875" style="21"/>
  </cols>
  <sheetData>
    <row r="1" spans="1:12" ht="34.799999999999997" customHeight="1">
      <c r="A1" s="190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" t="s">
        <v>22</v>
      </c>
      <c r="L1" s="20" t="str">
        <f>+ลักษณะกิจกรรม!L1</f>
        <v>LESS-AGR-02</v>
      </c>
    </row>
    <row r="2" spans="1:12" ht="25.8" customHeight="1">
      <c r="A2" s="191"/>
      <c r="B2" s="22" t="s">
        <v>5</v>
      </c>
      <c r="C2" s="194" t="str">
        <f>+ลักษณะกิจกรรม!C2</f>
        <v>การลดการเผาเศษวัสดุทางการเกษตรโดยนำมาใช้ประโยชน์เป็นวัสดุคลุมดิน</v>
      </c>
      <c r="D2" s="195"/>
      <c r="E2" s="195"/>
      <c r="F2" s="195"/>
      <c r="G2" s="195"/>
      <c r="H2" s="195"/>
      <c r="I2" s="195"/>
      <c r="J2" s="196"/>
      <c r="K2" s="19" t="s">
        <v>23</v>
      </c>
      <c r="L2" s="23">
        <f>+ลักษณะกิจกรรม!L2</f>
        <v>2</v>
      </c>
    </row>
    <row r="3" spans="1:12" ht="25.8" customHeight="1">
      <c r="A3" s="191"/>
      <c r="B3" s="19" t="s">
        <v>3</v>
      </c>
      <c r="C3" s="141" t="str">
        <f>ลักษณะกิจกรรม!$C$3</f>
        <v>กรอกข้อมูล</v>
      </c>
      <c r="D3" s="142"/>
      <c r="E3" s="142"/>
      <c r="F3" s="142"/>
      <c r="G3" s="142"/>
      <c r="H3" s="142"/>
      <c r="I3" s="142"/>
      <c r="J3" s="143"/>
      <c r="K3" s="19" t="s">
        <v>1</v>
      </c>
      <c r="L3" s="23">
        <v>3</v>
      </c>
    </row>
    <row r="4" spans="1:12" ht="25.8" customHeight="1">
      <c r="A4" s="192"/>
      <c r="B4" s="19" t="s">
        <v>4</v>
      </c>
      <c r="C4" s="150" t="str">
        <f>ลักษณะกิจกรรม!$C$4</f>
        <v>กรอกข้อมูล</v>
      </c>
      <c r="D4" s="151"/>
      <c r="E4" s="151"/>
      <c r="F4" s="151"/>
      <c r="G4" s="197" t="s">
        <v>15</v>
      </c>
      <c r="H4" s="198"/>
      <c r="I4" s="154" t="str">
        <f>ลักษณะกิจกรรม!$I$4</f>
        <v>กรอกข้อมูล</v>
      </c>
      <c r="J4" s="155"/>
      <c r="K4" s="19" t="s">
        <v>2</v>
      </c>
      <c r="L4" s="133">
        <f>+ลักษณะกิจกรรม!L4</f>
        <v>243286</v>
      </c>
    </row>
    <row r="5" spans="1:12" ht="25.8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ht="25.8" customHeight="1">
      <c r="A6" s="25"/>
      <c r="B6" s="27" t="str">
        <f>+ข้อมูลกิจกรรม!B6</f>
        <v>ช่วงระยะเวลาที่ขอการรับรองปริมาณก๊าซเรือนกระจกที่ลดได้ (ระบุช่วงเวลา วัน เดือน ปี - วัน เดือน ปี )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9.6" customHeight="1">
      <c r="A7" s="25"/>
      <c r="B7" s="28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85.8" customHeight="1">
      <c r="A8" s="25"/>
      <c r="B8" s="93" t="s">
        <v>64</v>
      </c>
      <c r="C8" s="79" t="s">
        <v>27</v>
      </c>
      <c r="D8" s="186" t="s">
        <v>28</v>
      </c>
      <c r="E8" s="186"/>
      <c r="F8" s="186"/>
      <c r="G8" s="79" t="s">
        <v>31</v>
      </c>
      <c r="H8" s="187" t="s">
        <v>29</v>
      </c>
      <c r="I8" s="187"/>
      <c r="J8" s="187"/>
      <c r="K8" s="25"/>
      <c r="L8" s="26"/>
    </row>
    <row r="9" spans="1:12" ht="46.8" customHeight="1">
      <c r="A9" s="25"/>
      <c r="B9" s="94">
        <f>+ข้อมูลกิจกรรม!I29</f>
        <v>0</v>
      </c>
      <c r="C9" s="29" t="s">
        <v>27</v>
      </c>
      <c r="D9" s="188">
        <f>+ข้อมูลกิจกรรม!G29</f>
        <v>0</v>
      </c>
      <c r="E9" s="189"/>
      <c r="F9" s="189"/>
      <c r="G9" s="30" t="s">
        <v>31</v>
      </c>
      <c r="H9" s="188">
        <f>+ข้อมูลกิจกรรม!H29</f>
        <v>0</v>
      </c>
      <c r="I9" s="189"/>
      <c r="J9" s="189"/>
      <c r="K9" s="25"/>
      <c r="L9" s="26"/>
    </row>
    <row r="10" spans="1:12" ht="25.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25.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25.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25.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25.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25.8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9.9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9.9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9.95" customHeight="1" thickBo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9.9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9.9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9.9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</row>
    <row r="85" spans="1:12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</row>
    <row r="86" spans="1:12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</row>
    <row r="87" spans="1:12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</row>
    <row r="88" spans="1:12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</row>
    <row r="89" spans="1:12" ht="23.4" thickBot="1">
      <c r="A89" s="3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/>
    </row>
  </sheetData>
  <sheetProtection algorithmName="SHA-512" hashValue="pgDgLyqiWW+HuF0mwtanCgyKbXOklHvHKwq1aM+sU6zl9IUjZQI7RBlzvrlGGkDcqzkuEOgc2xeMGgQOvrAc4w==" saltValue="FYMIdmXSSn4LX+88QXoeXw==" spinCount="100000" sheet="1" objects="1" scenarios="1"/>
  <mergeCells count="11">
    <mergeCell ref="D8:F8"/>
    <mergeCell ref="H8:J8"/>
    <mergeCell ref="D9:F9"/>
    <mergeCell ref="H9:J9"/>
    <mergeCell ref="A1:A4"/>
    <mergeCell ref="B1:J1"/>
    <mergeCell ref="C2:J2"/>
    <mergeCell ref="C3:J3"/>
    <mergeCell ref="C4:F4"/>
    <mergeCell ref="G4:H4"/>
    <mergeCell ref="I4:J4"/>
  </mergeCells>
  <pageMargins left="0.7" right="0.7" top="0.75" bottom="0.75" header="0.3" footer="0.3"/>
  <pageSetup paperSize="9" orientation="landscape" horizontalDpi="1200" verticalDpi="1200" r:id="rId1"/>
  <ignoredErrors>
    <ignoredError sqref="L4 C3:J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37"/>
  <sheetViews>
    <sheetView showGridLines="0" zoomScale="90" zoomScaleNormal="90" workbookViewId="0">
      <selection activeCell="I4" sqref="H4:I4"/>
    </sheetView>
  </sheetViews>
  <sheetFormatPr defaultColWidth="8.6640625" defaultRowHeight="22.8"/>
  <cols>
    <col min="1" max="2" width="8.6640625" style="21"/>
    <col min="3" max="3" width="25.109375" style="21" customWidth="1"/>
    <col min="4" max="4" width="57.6640625" style="21" customWidth="1"/>
    <col min="5" max="5" width="52" style="21" customWidth="1"/>
    <col min="6" max="6" width="27.33203125" style="21" customWidth="1"/>
    <col min="7" max="7" width="11" style="21" customWidth="1"/>
    <col min="8" max="8" width="25" style="21" customWidth="1"/>
    <col min="9" max="16384" width="8.6640625" style="21"/>
  </cols>
  <sheetData>
    <row r="1" spans="2:8" ht="49.95" customHeight="1">
      <c r="C1" s="52" t="s">
        <v>13</v>
      </c>
    </row>
    <row r="2" spans="2:8" ht="69.599999999999994" customHeight="1">
      <c r="C2" s="90" t="s">
        <v>66</v>
      </c>
      <c r="D2" s="77" t="s">
        <v>36</v>
      </c>
      <c r="E2" s="53"/>
      <c r="F2" s="53"/>
      <c r="G2" s="53"/>
    </row>
    <row r="3" spans="2:8" ht="76.8" customHeight="1">
      <c r="C3" s="91" t="s">
        <v>67</v>
      </c>
      <c r="D3" s="110" t="s">
        <v>109</v>
      </c>
      <c r="E3" s="109"/>
      <c r="F3" s="109"/>
      <c r="G3" s="109"/>
    </row>
    <row r="4" spans="2:8" ht="70.8">
      <c r="C4" s="92" t="s">
        <v>24</v>
      </c>
      <c r="D4" s="78" t="s">
        <v>108</v>
      </c>
      <c r="E4" s="54"/>
      <c r="F4" s="54"/>
      <c r="G4" s="54"/>
    </row>
    <row r="5" spans="2:8" ht="25.2" customHeight="1">
      <c r="C5" s="124" t="s">
        <v>95</v>
      </c>
      <c r="D5" s="125" t="s">
        <v>96</v>
      </c>
    </row>
    <row r="6" spans="2:8" ht="25.2" customHeight="1">
      <c r="C6" s="120"/>
      <c r="D6" s="119"/>
    </row>
    <row r="7" spans="2:8" ht="27.6" customHeight="1">
      <c r="B7" s="55" t="s">
        <v>21</v>
      </c>
      <c r="D7" s="56"/>
    </row>
    <row r="8" spans="2:8" ht="25.2" customHeight="1">
      <c r="B8" s="57" t="s">
        <v>7</v>
      </c>
      <c r="C8" s="57" t="s">
        <v>9</v>
      </c>
      <c r="D8" s="57" t="s">
        <v>10</v>
      </c>
      <c r="E8" s="57" t="s">
        <v>11</v>
      </c>
      <c r="F8" s="57" t="s">
        <v>12</v>
      </c>
      <c r="G8" s="57" t="s">
        <v>20</v>
      </c>
    </row>
    <row r="9" spans="2:8" ht="34.200000000000003" customHeight="1">
      <c r="B9" s="58">
        <v>1</v>
      </c>
      <c r="C9" s="58" t="s">
        <v>79</v>
      </c>
      <c r="D9" s="111" t="s">
        <v>80</v>
      </c>
      <c r="E9" s="112" t="s">
        <v>81</v>
      </c>
      <c r="F9" s="113" t="s">
        <v>82</v>
      </c>
      <c r="G9" s="61" t="s">
        <v>34</v>
      </c>
    </row>
    <row r="10" spans="2:8" ht="34.200000000000003" customHeight="1">
      <c r="B10" s="58">
        <v>2</v>
      </c>
      <c r="C10" s="58" t="s">
        <v>58</v>
      </c>
      <c r="D10" s="62" t="s">
        <v>71</v>
      </c>
      <c r="E10" s="58" t="s">
        <v>30</v>
      </c>
      <c r="F10" s="60" t="s">
        <v>32</v>
      </c>
      <c r="G10" s="61" t="s">
        <v>34</v>
      </c>
    </row>
    <row r="11" spans="2:8" ht="34.200000000000003" customHeight="1">
      <c r="B11" s="58">
        <v>3</v>
      </c>
      <c r="C11" s="58" t="s">
        <v>68</v>
      </c>
      <c r="D11" s="62" t="s">
        <v>69</v>
      </c>
      <c r="E11" s="58" t="s">
        <v>70</v>
      </c>
      <c r="F11" s="60" t="s">
        <v>12</v>
      </c>
      <c r="G11" s="61" t="s">
        <v>34</v>
      </c>
    </row>
    <row r="12" spans="2:8" ht="46.2" customHeight="1">
      <c r="B12" s="58">
        <v>4</v>
      </c>
      <c r="C12" s="112" t="s">
        <v>115</v>
      </c>
      <c r="D12" s="111" t="s">
        <v>83</v>
      </c>
      <c r="E12" s="112" t="s">
        <v>110</v>
      </c>
      <c r="F12" s="114" t="s">
        <v>92</v>
      </c>
      <c r="G12" s="115">
        <v>2.7</v>
      </c>
    </row>
    <row r="13" spans="2:8" ht="46.2" customHeight="1">
      <c r="B13" s="58">
        <v>5</v>
      </c>
      <c r="C13" s="112" t="s">
        <v>116</v>
      </c>
      <c r="D13" s="111" t="s">
        <v>84</v>
      </c>
      <c r="E13" s="112" t="s">
        <v>111</v>
      </c>
      <c r="F13" s="114" t="s">
        <v>93</v>
      </c>
      <c r="G13" s="115">
        <v>7.0000000000000007E-2</v>
      </c>
    </row>
    <row r="14" spans="2:8" ht="53.4" customHeight="1">
      <c r="B14" s="58">
        <v>6</v>
      </c>
      <c r="C14" s="58" t="s">
        <v>59</v>
      </c>
      <c r="D14" s="62" t="s">
        <v>65</v>
      </c>
      <c r="E14" s="74" t="s">
        <v>33</v>
      </c>
      <c r="F14" s="58" t="s">
        <v>26</v>
      </c>
      <c r="G14" s="63">
        <v>0.4758</v>
      </c>
    </row>
    <row r="15" spans="2:8" ht="53.4" customHeight="1">
      <c r="B15" s="58">
        <v>7</v>
      </c>
      <c r="C15" s="112" t="s">
        <v>85</v>
      </c>
      <c r="D15" s="116" t="s">
        <v>86</v>
      </c>
      <c r="E15" s="126" t="s">
        <v>87</v>
      </c>
      <c r="F15" s="112" t="s">
        <v>88</v>
      </c>
      <c r="G15" s="117">
        <v>28</v>
      </c>
    </row>
    <row r="16" spans="2:8" ht="53.4" customHeight="1">
      <c r="B16" s="58">
        <v>8</v>
      </c>
      <c r="C16" s="112" t="s">
        <v>89</v>
      </c>
      <c r="D16" s="116" t="s">
        <v>90</v>
      </c>
      <c r="E16" s="126" t="s">
        <v>87</v>
      </c>
      <c r="F16" s="112" t="s">
        <v>91</v>
      </c>
      <c r="G16" s="117">
        <v>265</v>
      </c>
      <c r="H16" s="21" t="s">
        <v>74</v>
      </c>
    </row>
    <row r="17" spans="2:7" ht="53.4" customHeight="1">
      <c r="B17" s="58">
        <v>10</v>
      </c>
      <c r="C17" s="112" t="s">
        <v>101</v>
      </c>
      <c r="D17" s="116" t="s">
        <v>102</v>
      </c>
      <c r="E17" s="126" t="s">
        <v>105</v>
      </c>
      <c r="F17" s="112" t="s">
        <v>107</v>
      </c>
      <c r="G17" s="122">
        <v>0.7</v>
      </c>
    </row>
    <row r="18" spans="2:7" ht="53.4" customHeight="1">
      <c r="B18" s="58">
        <v>11</v>
      </c>
      <c r="C18" s="112" t="s">
        <v>114</v>
      </c>
      <c r="D18" s="116" t="s">
        <v>112</v>
      </c>
      <c r="E18" s="126" t="s">
        <v>106</v>
      </c>
      <c r="F18" s="112" t="s">
        <v>113</v>
      </c>
      <c r="G18" s="123">
        <v>5.0000000000000001E-3</v>
      </c>
    </row>
    <row r="19" spans="2:7" ht="31.8" customHeight="1">
      <c r="B19" s="64"/>
      <c r="C19" s="64"/>
      <c r="D19" s="64"/>
      <c r="E19" s="64"/>
      <c r="F19" s="64"/>
      <c r="G19" s="64"/>
    </row>
    <row r="20" spans="2:7" ht="24">
      <c r="B20" s="55" t="s">
        <v>21</v>
      </c>
      <c r="D20" s="56"/>
    </row>
    <row r="21" spans="2:7" ht="25.2">
      <c r="C21" s="202" t="s">
        <v>42</v>
      </c>
      <c r="D21" s="65" t="s">
        <v>43</v>
      </c>
      <c r="E21" s="65" t="s">
        <v>63</v>
      </c>
      <c r="F21" s="199" t="s">
        <v>62</v>
      </c>
    </row>
    <row r="22" spans="2:7" ht="24">
      <c r="C22" s="203"/>
      <c r="D22" s="65" t="s">
        <v>44</v>
      </c>
      <c r="E22" s="65" t="s">
        <v>45</v>
      </c>
      <c r="F22" s="200"/>
    </row>
    <row r="23" spans="2:7" ht="48.6" customHeight="1">
      <c r="C23" s="75" t="s">
        <v>60</v>
      </c>
      <c r="D23" s="76" t="s">
        <v>73</v>
      </c>
      <c r="E23" s="75" t="s">
        <v>61</v>
      </c>
      <c r="F23" s="201"/>
    </row>
    <row r="24" spans="2:7" ht="25.2">
      <c r="C24" s="66"/>
      <c r="D24" s="67" t="s">
        <v>46</v>
      </c>
      <c r="E24" s="59" t="s">
        <v>47</v>
      </c>
      <c r="F24" s="68" t="s">
        <v>48</v>
      </c>
    </row>
    <row r="25" spans="2:7">
      <c r="C25" s="69" t="s">
        <v>49</v>
      </c>
      <c r="D25" s="70">
        <v>1.02</v>
      </c>
      <c r="E25" s="71">
        <f>56100/1000000</f>
        <v>5.6099999999999997E-2</v>
      </c>
      <c r="F25" s="71">
        <f>D25*E25</f>
        <v>5.7221999999999995E-2</v>
      </c>
    </row>
    <row r="26" spans="2:7">
      <c r="C26" s="69" t="s">
        <v>50</v>
      </c>
      <c r="D26" s="70">
        <v>26.62</v>
      </c>
      <c r="E26" s="71">
        <f>63100/1000000</f>
        <v>6.3100000000000003E-2</v>
      </c>
      <c r="F26" s="71">
        <f t="shared" ref="F26:F32" si="0">D26*E26</f>
        <v>1.6797220000000002</v>
      </c>
    </row>
    <row r="27" spans="2:7">
      <c r="C27" s="69" t="s">
        <v>51</v>
      </c>
      <c r="D27" s="70">
        <v>31.48</v>
      </c>
      <c r="E27" s="71">
        <f>69300/1000000</f>
        <v>6.93E-2</v>
      </c>
      <c r="F27" s="71">
        <f t="shared" si="0"/>
        <v>2.1815639999999998</v>
      </c>
    </row>
    <row r="28" spans="2:7">
      <c r="C28" s="69" t="s">
        <v>52</v>
      </c>
      <c r="D28" s="70">
        <v>36.42</v>
      </c>
      <c r="E28" s="71">
        <f>74100/1000000</f>
        <v>7.4099999999999999E-2</v>
      </c>
      <c r="F28" s="71">
        <f t="shared" si="0"/>
        <v>2.6987220000000001</v>
      </c>
    </row>
    <row r="29" spans="2:7">
      <c r="C29" s="69" t="s">
        <v>53</v>
      </c>
      <c r="D29" s="70">
        <v>31.48</v>
      </c>
      <c r="E29" s="71">
        <f>62370/1000000</f>
        <v>6.2370000000000002E-2</v>
      </c>
      <c r="F29" s="71">
        <f t="shared" si="0"/>
        <v>1.9634076</v>
      </c>
    </row>
    <row r="30" spans="2:7">
      <c r="C30" s="69" t="s">
        <v>54</v>
      </c>
      <c r="D30" s="70">
        <v>31.48</v>
      </c>
      <c r="E30" s="71">
        <f>62370/1000000</f>
        <v>6.2370000000000002E-2</v>
      </c>
      <c r="F30" s="71">
        <f t="shared" si="0"/>
        <v>1.9634076</v>
      </c>
    </row>
    <row r="31" spans="2:7">
      <c r="C31" s="69" t="s">
        <v>55</v>
      </c>
      <c r="D31" s="70">
        <v>31.48</v>
      </c>
      <c r="E31" s="71">
        <f>55440/1000000</f>
        <v>5.5440000000000003E-2</v>
      </c>
      <c r="F31" s="71">
        <f t="shared" si="0"/>
        <v>1.7452512000000002</v>
      </c>
    </row>
    <row r="32" spans="2:7">
      <c r="C32" s="69" t="s">
        <v>56</v>
      </c>
      <c r="D32" s="70">
        <v>31.48</v>
      </c>
      <c r="E32" s="71">
        <f>10395/1000000</f>
        <v>1.0395E-2</v>
      </c>
      <c r="F32" s="71">
        <f t="shared" si="0"/>
        <v>0.32723459999999999</v>
      </c>
    </row>
    <row r="33" spans="3:6">
      <c r="C33" s="69" t="s">
        <v>57</v>
      </c>
      <c r="D33" s="70">
        <v>36.42</v>
      </c>
      <c r="E33" s="71">
        <f>(74100*0.93)/1000000</f>
        <v>6.8913000000000002E-2</v>
      </c>
      <c r="F33" s="71">
        <f>D33*E33</f>
        <v>2.5098114600000003</v>
      </c>
    </row>
    <row r="34" spans="3:6">
      <c r="C34" s="69" t="s">
        <v>72</v>
      </c>
      <c r="D34" s="70">
        <v>36.42</v>
      </c>
      <c r="E34" s="71">
        <f>(74100*0.9)/1000000</f>
        <v>6.6689999999999999E-2</v>
      </c>
      <c r="F34" s="71">
        <f>D34*E34</f>
        <v>2.4288498000000001</v>
      </c>
    </row>
    <row r="35" spans="3:6">
      <c r="C35" s="69" t="s">
        <v>120</v>
      </c>
      <c r="D35" s="204">
        <v>12.68</v>
      </c>
      <c r="E35" s="69">
        <f>100000/1000000</f>
        <v>0.1</v>
      </c>
      <c r="F35" s="71">
        <f>D35*E35</f>
        <v>1.268</v>
      </c>
    </row>
    <row r="36" spans="3:6">
      <c r="C36" s="69" t="s">
        <v>121</v>
      </c>
      <c r="D36" s="204"/>
      <c r="E36" s="69">
        <f>(30/1000000)*28</f>
        <v>8.4000000000000003E-4</v>
      </c>
      <c r="F36" s="71">
        <f>D35*E36</f>
        <v>1.06512E-2</v>
      </c>
    </row>
    <row r="37" spans="3:6">
      <c r="C37" s="69" t="s">
        <v>122</v>
      </c>
      <c r="D37" s="204"/>
      <c r="E37" s="69">
        <f>(4/1000000)*265</f>
        <v>1.06E-3</v>
      </c>
      <c r="F37" s="71">
        <f>D35*E37</f>
        <v>1.3440799999999999E-2</v>
      </c>
    </row>
  </sheetData>
  <sheetProtection algorithmName="SHA-512" hashValue="qtdMWpKSKZkrYrzqBsEylEmvyhbqn5y9zNnhnuxWkVP2BBb0uMwEmdc0kB8a13Y0O6NIKtz5P6w7tc7tmURNFw==" saltValue="RfjBxlyG6Fv3tMagktO1Ug==" spinCount="100000" sheet="1" objects="1" scenarios="1"/>
  <mergeCells count="3">
    <mergeCell ref="F21:F23"/>
    <mergeCell ref="C21:C22"/>
    <mergeCell ref="D35:D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0" sqref="P10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ลักษณะกิจกรรม</vt:lpstr>
      <vt:lpstr>ข้อมูลกิจกรรม</vt:lpstr>
      <vt:lpstr>สรุปผลการประเมิน</vt:lpstr>
      <vt:lpstr>อ้างอิง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suttinee</dc:creator>
  <cp:lastModifiedBy>lekkung.pr@outlook.com</cp:lastModifiedBy>
  <dcterms:created xsi:type="dcterms:W3CDTF">2015-03-06T06:55:57Z</dcterms:created>
  <dcterms:modified xsi:type="dcterms:W3CDTF">2023-02-02T09:09:31Z</dcterms:modified>
</cp:coreProperties>
</file>